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autoCompressPictures="0"/>
  <mc:AlternateContent xmlns:mc="http://schemas.openxmlformats.org/markup-compatibility/2006">
    <mc:Choice Requires="x15">
      <x15ac:absPath xmlns:x15ac="http://schemas.microsoft.com/office/spreadsheetml/2010/11/ac" url="N:\UWCC\web_resources\Finance\Worker Finance Tool\"/>
    </mc:Choice>
  </mc:AlternateContent>
  <xr:revisionPtr revIDLastSave="0" documentId="8_{E78D0E85-1AC7-4A9D-8831-E1F7FB034CDF}" xr6:coauthVersionLast="43" xr6:coauthVersionMax="43" xr10:uidLastSave="{00000000-0000-0000-0000-000000000000}"/>
  <bookViews>
    <workbookView xWindow="-120" yWindow="-120" windowWidth="24240" windowHeight="18240" tabRatio="799" xr2:uid="{00000000-000D-0000-FFFF-FFFF00000000}"/>
  </bookViews>
  <sheets>
    <sheet name="Instrucciones de uso" sheetId="13" r:id="rId1"/>
    <sheet name="Fuentes y utilización del cap." sheetId="11" r:id="rId2"/>
    <sheet name="Hipótesis ingresos y gastos" sheetId="3" r:id="rId3"/>
    <sheet name="Salarios" sheetId="9" r:id="rId4"/>
    <sheet name="Ret. cooperativo - Ctas. de cap" sheetId="10" r:id="rId5"/>
    <sheet name="Devolución de préstamo" sheetId="6" r:id="rId6"/>
    <sheet name="Balance general" sheetId="4" r:id="rId7"/>
    <sheet name="Estado de resultados" sheetId="1" r:id="rId8"/>
    <sheet name="Estado de flujo de efectivo" sheetId="2" r:id="rId9"/>
    <sheet name="Medidas de ingresos y costos" sheetId="8" r:id="rId10"/>
    <sheet name="Coeficientes financieros" sheetId="12"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3" l="1"/>
  <c r="C47" i="3"/>
  <c r="B46" i="3"/>
  <c r="C46" i="3" s="1"/>
  <c r="D43" i="3"/>
  <c r="E43" i="3" s="1"/>
  <c r="F43" i="3" s="1"/>
  <c r="C37" i="3"/>
  <c r="D37" i="3" s="1"/>
  <c r="C36" i="3"/>
  <c r="D36" i="3" s="1"/>
  <c r="E36" i="3" s="1"/>
  <c r="C35" i="3"/>
  <c r="D35" i="3" s="1"/>
  <c r="F29" i="3"/>
  <c r="E29" i="3"/>
  <c r="D29" i="3"/>
  <c r="C29" i="3"/>
  <c r="B29" i="3"/>
  <c r="B23" i="3"/>
  <c r="B26" i="3" s="1"/>
  <c r="B22" i="3"/>
  <c r="B25" i="3" s="1"/>
  <c r="B19" i="3"/>
  <c r="B20" i="3" s="1"/>
  <c r="B40" i="3" s="1"/>
  <c r="B17" i="3"/>
  <c r="B39" i="3" s="1"/>
  <c r="C15" i="3"/>
  <c r="C23" i="3" s="1"/>
  <c r="C26" i="3" s="1"/>
  <c r="B13" i="3"/>
  <c r="B38" i="3" s="1"/>
  <c r="C11" i="3"/>
  <c r="C22" i="3" s="1"/>
  <c r="C25" i="3" s="1"/>
  <c r="AB6" i="6"/>
  <c r="AB7" i="6" s="1"/>
  <c r="AB8" i="6" s="1"/>
  <c r="AB9" i="6" s="1"/>
  <c r="AB10" i="6" s="1"/>
  <c r="AB11" i="6" s="1"/>
  <c r="AB12" i="6" s="1"/>
  <c r="AB13" i="6" s="1"/>
  <c r="AB14" i="6" s="1"/>
  <c r="AB15" i="6" s="1"/>
  <c r="AB16" i="6" s="1"/>
  <c r="AB17" i="6" s="1"/>
  <c r="AB18" i="6" s="1"/>
  <c r="AB19" i="6" s="1"/>
  <c r="AB20" i="6" s="1"/>
  <c r="AB21" i="6" s="1"/>
  <c r="AB22" i="6" s="1"/>
  <c r="AB23" i="6" s="1"/>
  <c r="AB24" i="6" s="1"/>
  <c r="AB25" i="6" s="1"/>
  <c r="AB26" i="6" s="1"/>
  <c r="AB27" i="6" s="1"/>
  <c r="AB28" i="6" s="1"/>
  <c r="AB29" i="6" s="1"/>
  <c r="AB30" i="6" s="1"/>
  <c r="AB31" i="6" s="1"/>
  <c r="AB32" i="6" s="1"/>
  <c r="AB33" i="6" s="1"/>
  <c r="AB34" i="6" s="1"/>
  <c r="AB35" i="6" s="1"/>
  <c r="AB36" i="6" s="1"/>
  <c r="AB37" i="6" s="1"/>
  <c r="AB38" i="6" s="1"/>
  <c r="AB39" i="6" s="1"/>
  <c r="AB40" i="6" s="1"/>
  <c r="AB41" i="6" s="1"/>
  <c r="AB42" i="6" s="1"/>
  <c r="AB43" i="6" s="1"/>
  <c r="AB44" i="6" s="1"/>
  <c r="AB45" i="6" s="1"/>
  <c r="AB46" i="6" s="1"/>
  <c r="AB47" i="6" s="1"/>
  <c r="AB48" i="6" s="1"/>
  <c r="AB49" i="6" s="1"/>
  <c r="AB50" i="6" s="1"/>
  <c r="AB51" i="6" s="1"/>
  <c r="AB52" i="6" s="1"/>
  <c r="AB53" i="6" s="1"/>
  <c r="AB54" i="6" s="1"/>
  <c r="AB55" i="6" s="1"/>
  <c r="AB56" i="6" s="1"/>
  <c r="AB57" i="6" s="1"/>
  <c r="AB58" i="6" s="1"/>
  <c r="AB59" i="6" s="1"/>
  <c r="AB60" i="6" s="1"/>
  <c r="AB61" i="6" s="1"/>
  <c r="AB62" i="6" s="1"/>
  <c r="AB63" i="6" s="1"/>
  <c r="AB64" i="6" s="1"/>
  <c r="AB65" i="6" s="1"/>
  <c r="AB66" i="6" s="1"/>
  <c r="AB67" i="6" s="1"/>
  <c r="AB68" i="6" s="1"/>
  <c r="AB69" i="6" s="1"/>
  <c r="AB70" i="6" s="1"/>
  <c r="AB71" i="6" s="1"/>
  <c r="AB72" i="6" s="1"/>
  <c r="AB73" i="6" s="1"/>
  <c r="AB74" i="6" s="1"/>
  <c r="AB75" i="6" s="1"/>
  <c r="AB76" i="6" s="1"/>
  <c r="AB77" i="6" s="1"/>
  <c r="AB78" i="6" s="1"/>
  <c r="AB79" i="6" s="1"/>
  <c r="AB80" i="6" s="1"/>
  <c r="AB81" i="6" s="1"/>
  <c r="AB82" i="6" s="1"/>
  <c r="AB83" i="6" s="1"/>
  <c r="AB84" i="6" s="1"/>
  <c r="AB85" i="6" s="1"/>
  <c r="AB86" i="6" s="1"/>
  <c r="AB87" i="6" s="1"/>
  <c r="AB88" i="6" s="1"/>
  <c r="AB89" i="6" s="1"/>
  <c r="AB90" i="6" s="1"/>
  <c r="AB91" i="6" s="1"/>
  <c r="AB92" i="6" s="1"/>
  <c r="AB93" i="6" s="1"/>
  <c r="AB94" i="6" s="1"/>
  <c r="AB95" i="6" s="1"/>
  <c r="AB96" i="6" s="1"/>
  <c r="AB97" i="6" s="1"/>
  <c r="AB98" i="6" s="1"/>
  <c r="AB99" i="6" s="1"/>
  <c r="AB100" i="6" s="1"/>
  <c r="AB101" i="6" s="1"/>
  <c r="AB102" i="6" s="1"/>
  <c r="AB103" i="6" s="1"/>
  <c r="AB104" i="6" s="1"/>
  <c r="AB105" i="6" s="1"/>
  <c r="AB106" i="6" s="1"/>
  <c r="AB107" i="6" s="1"/>
  <c r="AB108" i="6" s="1"/>
  <c r="AB109" i="6" s="1"/>
  <c r="AB110" i="6" s="1"/>
  <c r="AB111" i="6" s="1"/>
  <c r="AB112" i="6" s="1"/>
  <c r="AB113" i="6" s="1"/>
  <c r="AB114" i="6" s="1"/>
  <c r="AB115" i="6" s="1"/>
  <c r="AB116" i="6" s="1"/>
  <c r="AB117" i="6" s="1"/>
  <c r="AB118" i="6" s="1"/>
  <c r="AB119" i="6" s="1"/>
  <c r="AB120" i="6" s="1"/>
  <c r="AB121" i="6" s="1"/>
  <c r="AB122" i="6" s="1"/>
  <c r="AB123" i="6" s="1"/>
  <c r="AB124" i="6" s="1"/>
  <c r="AB125" i="6" s="1"/>
  <c r="AB126" i="6" s="1"/>
  <c r="AB127" i="6" s="1"/>
  <c r="AB128" i="6" s="1"/>
  <c r="AB129" i="6" s="1"/>
  <c r="AB130" i="6" s="1"/>
  <c r="AB131" i="6" s="1"/>
  <c r="AB132" i="6" s="1"/>
  <c r="AB133" i="6" s="1"/>
  <c r="AB134" i="6" s="1"/>
  <c r="AB135" i="6" s="1"/>
  <c r="AB136" i="6" s="1"/>
  <c r="AB137" i="6" s="1"/>
  <c r="AB138" i="6" s="1"/>
  <c r="AB139" i="6" s="1"/>
  <c r="AB140" i="6" s="1"/>
  <c r="AB141" i="6" s="1"/>
  <c r="AB142" i="6" s="1"/>
  <c r="AB143" i="6" s="1"/>
  <c r="AB144" i="6" s="1"/>
  <c r="AB145" i="6" s="1"/>
  <c r="AB146" i="6" s="1"/>
  <c r="AB147" i="6" s="1"/>
  <c r="AB148" i="6" s="1"/>
  <c r="AB149" i="6" s="1"/>
  <c r="AB150" i="6" s="1"/>
  <c r="AB151" i="6" s="1"/>
  <c r="AB152" i="6" s="1"/>
  <c r="AB153" i="6" s="1"/>
  <c r="AB154" i="6" s="1"/>
  <c r="AB155" i="6" s="1"/>
  <c r="AB156" i="6" s="1"/>
  <c r="AB157" i="6" s="1"/>
  <c r="AB158" i="6" s="1"/>
  <c r="AB159" i="6" s="1"/>
  <c r="AB160" i="6" s="1"/>
  <c r="AB161" i="6" s="1"/>
  <c r="AB162" i="6" s="1"/>
  <c r="AB163" i="6" s="1"/>
  <c r="AB164" i="6" s="1"/>
  <c r="AB165" i="6" s="1"/>
  <c r="AB166" i="6" s="1"/>
  <c r="AB167" i="6" s="1"/>
  <c r="AB168" i="6" s="1"/>
  <c r="AB169" i="6" s="1"/>
  <c r="AB170" i="6" s="1"/>
  <c r="AB171" i="6" s="1"/>
  <c r="AB172" i="6" s="1"/>
  <c r="AB173" i="6" s="1"/>
  <c r="AB174" i="6" s="1"/>
  <c r="AB175" i="6" s="1"/>
  <c r="AB176" i="6" s="1"/>
  <c r="AB177" i="6" s="1"/>
  <c r="AB178" i="6" s="1"/>
  <c r="AB179" i="6" s="1"/>
  <c r="AB180" i="6" s="1"/>
  <c r="AB181" i="6" s="1"/>
  <c r="AB182" i="6" s="1"/>
  <c r="AB183" i="6" s="1"/>
  <c r="AB184" i="6" s="1"/>
  <c r="AB185" i="6" s="1"/>
  <c r="AB186" i="6" s="1"/>
  <c r="AB187" i="6" s="1"/>
  <c r="AB188" i="6" s="1"/>
  <c r="AB189" i="6" s="1"/>
  <c r="AB190" i="6" s="1"/>
  <c r="AB191" i="6" s="1"/>
  <c r="AB192" i="6" s="1"/>
  <c r="AB193" i="6" s="1"/>
  <c r="AB194" i="6" s="1"/>
  <c r="AB195" i="6" s="1"/>
  <c r="AB196" i="6" s="1"/>
  <c r="AB197" i="6" s="1"/>
  <c r="AB198" i="6" s="1"/>
  <c r="AB199" i="6" s="1"/>
  <c r="AB200" i="6" s="1"/>
  <c r="AB201" i="6" s="1"/>
  <c r="AB202" i="6" s="1"/>
  <c r="AB203" i="6" s="1"/>
  <c r="AB204" i="6" s="1"/>
  <c r="AB205" i="6" s="1"/>
  <c r="AB206" i="6" s="1"/>
  <c r="AB207" i="6" s="1"/>
  <c r="AB208" i="6" s="1"/>
  <c r="AB209" i="6" s="1"/>
  <c r="AB210" i="6" s="1"/>
  <c r="AB211" i="6" s="1"/>
  <c r="AB212" i="6" s="1"/>
  <c r="AB213" i="6" s="1"/>
  <c r="AB214" i="6" s="1"/>
  <c r="AB215" i="6" s="1"/>
  <c r="AB216" i="6" s="1"/>
  <c r="AB217" i="6" s="1"/>
  <c r="AB218" i="6" s="1"/>
  <c r="AB219" i="6" s="1"/>
  <c r="AB220" i="6" s="1"/>
  <c r="AB221" i="6" s="1"/>
  <c r="AB222" i="6" s="1"/>
  <c r="AB223" i="6" s="1"/>
  <c r="AB224" i="6" s="1"/>
  <c r="AB225" i="6" s="1"/>
  <c r="AB226" i="6" s="1"/>
  <c r="AB227" i="6" s="1"/>
  <c r="AB228" i="6" s="1"/>
  <c r="AB229" i="6" s="1"/>
  <c r="AB230" i="6" s="1"/>
  <c r="AB231" i="6" s="1"/>
  <c r="AB232" i="6" s="1"/>
  <c r="AB233" i="6" s="1"/>
  <c r="AB234" i="6" s="1"/>
  <c r="AB235" i="6" s="1"/>
  <c r="AB236" i="6" s="1"/>
  <c r="AB237" i="6" s="1"/>
  <c r="AB238" i="6" s="1"/>
  <c r="AB239" i="6" s="1"/>
  <c r="AB240" i="6" s="1"/>
  <c r="AB241" i="6" s="1"/>
  <c r="AB242" i="6" s="1"/>
  <c r="AB243" i="6" s="1"/>
  <c r="AB244" i="6" s="1"/>
  <c r="W6" i="6"/>
  <c r="W7" i="6" s="1"/>
  <c r="W8" i="6" s="1"/>
  <c r="W9" i="6" s="1"/>
  <c r="W10" i="6" s="1"/>
  <c r="W11" i="6" s="1"/>
  <c r="W12" i="6" s="1"/>
  <c r="W13" i="6" s="1"/>
  <c r="W14" i="6" s="1"/>
  <c r="W15" i="6" s="1"/>
  <c r="W16" i="6" s="1"/>
  <c r="W17" i="6" s="1"/>
  <c r="W18" i="6" s="1"/>
  <c r="W19" i="6" s="1"/>
  <c r="W20" i="6" s="1"/>
  <c r="W21" i="6" s="1"/>
  <c r="W22" i="6" s="1"/>
  <c r="W23" i="6" s="1"/>
  <c r="W24" i="6" s="1"/>
  <c r="W25" i="6" s="1"/>
  <c r="W26" i="6" s="1"/>
  <c r="W27" i="6" s="1"/>
  <c r="W28" i="6" s="1"/>
  <c r="W29" i="6" s="1"/>
  <c r="W30" i="6" s="1"/>
  <c r="W31" i="6" s="1"/>
  <c r="W32" i="6" s="1"/>
  <c r="W33" i="6" s="1"/>
  <c r="W34" i="6" s="1"/>
  <c r="W35" i="6" s="1"/>
  <c r="W36" i="6" s="1"/>
  <c r="W37" i="6" s="1"/>
  <c r="W38" i="6" s="1"/>
  <c r="W39" i="6" s="1"/>
  <c r="W40" i="6" s="1"/>
  <c r="W41" i="6" s="1"/>
  <c r="W42" i="6" s="1"/>
  <c r="W43" i="6" s="1"/>
  <c r="W44" i="6" s="1"/>
  <c r="W45" i="6" s="1"/>
  <c r="W46" i="6" s="1"/>
  <c r="W47" i="6" s="1"/>
  <c r="W48" i="6" s="1"/>
  <c r="W49" i="6" s="1"/>
  <c r="W50" i="6" s="1"/>
  <c r="W51" i="6" s="1"/>
  <c r="W52" i="6" s="1"/>
  <c r="W53" i="6" s="1"/>
  <c r="W54" i="6" s="1"/>
  <c r="W55" i="6" s="1"/>
  <c r="W56" i="6" s="1"/>
  <c r="W57" i="6" s="1"/>
  <c r="W58" i="6" s="1"/>
  <c r="W59" i="6" s="1"/>
  <c r="W60" i="6" s="1"/>
  <c r="W61" i="6" s="1"/>
  <c r="W62" i="6" s="1"/>
  <c r="W63" i="6" s="1"/>
  <c r="W64" i="6" s="1"/>
  <c r="W65" i="6" s="1"/>
  <c r="W66" i="6" s="1"/>
  <c r="W67" i="6" s="1"/>
  <c r="W68" i="6" s="1"/>
  <c r="W69" i="6" s="1"/>
  <c r="W70" i="6" s="1"/>
  <c r="W71" i="6" s="1"/>
  <c r="W72" i="6" s="1"/>
  <c r="W73" i="6" s="1"/>
  <c r="W74" i="6" s="1"/>
  <c r="W75" i="6" s="1"/>
  <c r="W76" i="6" s="1"/>
  <c r="W77" i="6" s="1"/>
  <c r="W78" i="6" s="1"/>
  <c r="W79" i="6" s="1"/>
  <c r="W80" i="6" s="1"/>
  <c r="W81" i="6" s="1"/>
  <c r="W82" i="6" s="1"/>
  <c r="W83" i="6" s="1"/>
  <c r="W84" i="6" s="1"/>
  <c r="W85" i="6" s="1"/>
  <c r="W86" i="6" s="1"/>
  <c r="W87" i="6" s="1"/>
  <c r="W88" i="6" s="1"/>
  <c r="W89" i="6" s="1"/>
  <c r="W90" i="6" s="1"/>
  <c r="W91" i="6" s="1"/>
  <c r="W92" i="6" s="1"/>
  <c r="W93" i="6" s="1"/>
  <c r="W94" i="6" s="1"/>
  <c r="W95" i="6" s="1"/>
  <c r="W96" i="6" s="1"/>
  <c r="W97" i="6" s="1"/>
  <c r="W98" i="6" s="1"/>
  <c r="W99" i="6" s="1"/>
  <c r="W100" i="6" s="1"/>
  <c r="W101" i="6" s="1"/>
  <c r="W102" i="6" s="1"/>
  <c r="W103" i="6" s="1"/>
  <c r="W104" i="6" s="1"/>
  <c r="W105" i="6" s="1"/>
  <c r="W106" i="6" s="1"/>
  <c r="W107" i="6" s="1"/>
  <c r="W108" i="6" s="1"/>
  <c r="W109" i="6" s="1"/>
  <c r="W110" i="6" s="1"/>
  <c r="W111" i="6" s="1"/>
  <c r="W112" i="6" s="1"/>
  <c r="W113" i="6" s="1"/>
  <c r="W114" i="6" s="1"/>
  <c r="W115" i="6" s="1"/>
  <c r="W116" i="6" s="1"/>
  <c r="W117" i="6" s="1"/>
  <c r="W118" i="6" s="1"/>
  <c r="W119" i="6" s="1"/>
  <c r="W120" i="6" s="1"/>
  <c r="W121" i="6" s="1"/>
  <c r="W122" i="6" s="1"/>
  <c r="W123" i="6" s="1"/>
  <c r="W124" i="6" s="1"/>
  <c r="W125" i="6" s="1"/>
  <c r="W126" i="6" s="1"/>
  <c r="W127" i="6" s="1"/>
  <c r="W128" i="6" s="1"/>
  <c r="W129" i="6" s="1"/>
  <c r="W130" i="6" s="1"/>
  <c r="W131" i="6" s="1"/>
  <c r="W132" i="6" s="1"/>
  <c r="W133" i="6" s="1"/>
  <c r="W134" i="6" s="1"/>
  <c r="W135" i="6" s="1"/>
  <c r="W136" i="6" s="1"/>
  <c r="W137" i="6" s="1"/>
  <c r="W138" i="6" s="1"/>
  <c r="W139" i="6" s="1"/>
  <c r="W140" i="6" s="1"/>
  <c r="W141" i="6" s="1"/>
  <c r="W142" i="6" s="1"/>
  <c r="W143" i="6" s="1"/>
  <c r="W144" i="6" s="1"/>
  <c r="W145" i="6" s="1"/>
  <c r="W146" i="6" s="1"/>
  <c r="W147" i="6" s="1"/>
  <c r="W148" i="6" s="1"/>
  <c r="W149" i="6" s="1"/>
  <c r="W150" i="6" s="1"/>
  <c r="W151" i="6" s="1"/>
  <c r="W152" i="6" s="1"/>
  <c r="W153" i="6" s="1"/>
  <c r="W154" i="6" s="1"/>
  <c r="W155" i="6" s="1"/>
  <c r="W156" i="6" s="1"/>
  <c r="W157" i="6" s="1"/>
  <c r="W158" i="6" s="1"/>
  <c r="W159" i="6" s="1"/>
  <c r="W160" i="6" s="1"/>
  <c r="W161" i="6" s="1"/>
  <c r="W162" i="6" s="1"/>
  <c r="W163" i="6" s="1"/>
  <c r="W164" i="6" s="1"/>
  <c r="W165" i="6" s="1"/>
  <c r="W166" i="6" s="1"/>
  <c r="W167" i="6" s="1"/>
  <c r="W168" i="6" s="1"/>
  <c r="W169" i="6" s="1"/>
  <c r="W170" i="6" s="1"/>
  <c r="W171" i="6" s="1"/>
  <c r="W172" i="6" s="1"/>
  <c r="W173" i="6" s="1"/>
  <c r="W174" i="6" s="1"/>
  <c r="W175" i="6" s="1"/>
  <c r="W176" i="6" s="1"/>
  <c r="W177" i="6" s="1"/>
  <c r="W178" i="6" s="1"/>
  <c r="W179" i="6" s="1"/>
  <c r="W180" i="6" s="1"/>
  <c r="W181" i="6" s="1"/>
  <c r="W182" i="6" s="1"/>
  <c r="W183" i="6" s="1"/>
  <c r="W184" i="6" s="1"/>
  <c r="W185" i="6" s="1"/>
  <c r="W186" i="6" s="1"/>
  <c r="W187" i="6" s="1"/>
  <c r="W188" i="6" s="1"/>
  <c r="W189" i="6" s="1"/>
  <c r="W190" i="6" s="1"/>
  <c r="W191" i="6" s="1"/>
  <c r="W192" i="6" s="1"/>
  <c r="W193" i="6" s="1"/>
  <c r="W194" i="6" s="1"/>
  <c r="W195" i="6" s="1"/>
  <c r="W196" i="6" s="1"/>
  <c r="W197" i="6" s="1"/>
  <c r="W198" i="6" s="1"/>
  <c r="W199" i="6" s="1"/>
  <c r="W200" i="6" s="1"/>
  <c r="W201" i="6" s="1"/>
  <c r="W202" i="6" s="1"/>
  <c r="W203" i="6" s="1"/>
  <c r="W204" i="6" s="1"/>
  <c r="W205" i="6" s="1"/>
  <c r="W206" i="6" s="1"/>
  <c r="W207" i="6" s="1"/>
  <c r="W208" i="6" s="1"/>
  <c r="W209" i="6" s="1"/>
  <c r="W210" i="6" s="1"/>
  <c r="W211" i="6" s="1"/>
  <c r="W212" i="6" s="1"/>
  <c r="W213" i="6" s="1"/>
  <c r="W214" i="6" s="1"/>
  <c r="W215" i="6" s="1"/>
  <c r="W216" i="6" s="1"/>
  <c r="W217" i="6" s="1"/>
  <c r="W218" i="6" s="1"/>
  <c r="W219" i="6" s="1"/>
  <c r="W220" i="6" s="1"/>
  <c r="W221" i="6" s="1"/>
  <c r="W222" i="6" s="1"/>
  <c r="W223" i="6" s="1"/>
  <c r="W224" i="6" s="1"/>
  <c r="W225" i="6" s="1"/>
  <c r="W226" i="6" s="1"/>
  <c r="W227" i="6" s="1"/>
  <c r="W228" i="6" s="1"/>
  <c r="W229" i="6" s="1"/>
  <c r="W230" i="6" s="1"/>
  <c r="W231" i="6" s="1"/>
  <c r="W232" i="6" s="1"/>
  <c r="W233" i="6" s="1"/>
  <c r="W234" i="6" s="1"/>
  <c r="W235" i="6" s="1"/>
  <c r="W236" i="6" s="1"/>
  <c r="W237" i="6" s="1"/>
  <c r="W238" i="6" s="1"/>
  <c r="W239" i="6" s="1"/>
  <c r="W240" i="6" s="1"/>
  <c r="W241" i="6" s="1"/>
  <c r="W242" i="6" s="1"/>
  <c r="W243" i="6" s="1"/>
  <c r="W244" i="6" s="1"/>
  <c r="R6" i="6"/>
  <c r="R7" i="6" s="1"/>
  <c r="R8" i="6" s="1"/>
  <c r="R9" i="6" s="1"/>
  <c r="R10" i="6" s="1"/>
  <c r="R11" i="6" s="1"/>
  <c r="R12" i="6" s="1"/>
  <c r="R13" i="6" s="1"/>
  <c r="R14" i="6" s="1"/>
  <c r="R15" i="6" s="1"/>
  <c r="R16" i="6" s="1"/>
  <c r="R17" i="6" s="1"/>
  <c r="R18" i="6" s="1"/>
  <c r="R19" i="6" s="1"/>
  <c r="R20" i="6" s="1"/>
  <c r="R21" i="6" s="1"/>
  <c r="R22" i="6" s="1"/>
  <c r="R23" i="6" s="1"/>
  <c r="R24" i="6" s="1"/>
  <c r="R25" i="6" s="1"/>
  <c r="R26" i="6" s="1"/>
  <c r="R27" i="6" s="1"/>
  <c r="R28" i="6" s="1"/>
  <c r="R29" i="6" s="1"/>
  <c r="R30" i="6" s="1"/>
  <c r="R31" i="6" s="1"/>
  <c r="R32" i="6" s="1"/>
  <c r="R33" i="6" s="1"/>
  <c r="R34" i="6" s="1"/>
  <c r="R35" i="6" s="1"/>
  <c r="R36" i="6" s="1"/>
  <c r="R37" i="6" s="1"/>
  <c r="R38" i="6" s="1"/>
  <c r="R39" i="6" s="1"/>
  <c r="R40" i="6" s="1"/>
  <c r="R41" i="6" s="1"/>
  <c r="R42" i="6" s="1"/>
  <c r="R43" i="6" s="1"/>
  <c r="R44" i="6" s="1"/>
  <c r="R45" i="6" s="1"/>
  <c r="R46" i="6" s="1"/>
  <c r="R47" i="6" s="1"/>
  <c r="R48" i="6" s="1"/>
  <c r="R49" i="6" s="1"/>
  <c r="R50" i="6" s="1"/>
  <c r="R51" i="6" s="1"/>
  <c r="R52" i="6" s="1"/>
  <c r="R53" i="6" s="1"/>
  <c r="R54" i="6" s="1"/>
  <c r="R55" i="6" s="1"/>
  <c r="R56" i="6" s="1"/>
  <c r="R57" i="6" s="1"/>
  <c r="R58" i="6" s="1"/>
  <c r="R59" i="6" s="1"/>
  <c r="R60" i="6" s="1"/>
  <c r="R61" i="6" s="1"/>
  <c r="R62" i="6" s="1"/>
  <c r="R63" i="6" s="1"/>
  <c r="R64" i="6" s="1"/>
  <c r="R65" i="6" s="1"/>
  <c r="R66" i="6" s="1"/>
  <c r="R67" i="6" s="1"/>
  <c r="R68" i="6" s="1"/>
  <c r="R69" i="6" s="1"/>
  <c r="R70" i="6" s="1"/>
  <c r="R71" i="6" s="1"/>
  <c r="R72" i="6" s="1"/>
  <c r="R73" i="6" s="1"/>
  <c r="R74" i="6" s="1"/>
  <c r="R75" i="6" s="1"/>
  <c r="R76" i="6" s="1"/>
  <c r="R77" i="6" s="1"/>
  <c r="R78" i="6" s="1"/>
  <c r="R79" i="6" s="1"/>
  <c r="R80" i="6" s="1"/>
  <c r="R81" i="6" s="1"/>
  <c r="R82" i="6" s="1"/>
  <c r="R83" i="6" s="1"/>
  <c r="R84" i="6" s="1"/>
  <c r="R85" i="6" s="1"/>
  <c r="R86" i="6" s="1"/>
  <c r="R87" i="6" s="1"/>
  <c r="R88" i="6" s="1"/>
  <c r="R89" i="6" s="1"/>
  <c r="R90" i="6" s="1"/>
  <c r="R91" i="6" s="1"/>
  <c r="R92" i="6" s="1"/>
  <c r="R93" i="6" s="1"/>
  <c r="R94" i="6" s="1"/>
  <c r="R95" i="6" s="1"/>
  <c r="R96" i="6" s="1"/>
  <c r="R97" i="6" s="1"/>
  <c r="R98" i="6" s="1"/>
  <c r="R99" i="6" s="1"/>
  <c r="R100" i="6" s="1"/>
  <c r="R101" i="6" s="1"/>
  <c r="R102" i="6" s="1"/>
  <c r="R103" i="6" s="1"/>
  <c r="R104" i="6" s="1"/>
  <c r="R105" i="6" s="1"/>
  <c r="R106" i="6" s="1"/>
  <c r="R107" i="6" s="1"/>
  <c r="R108" i="6" s="1"/>
  <c r="R109" i="6" s="1"/>
  <c r="R110" i="6" s="1"/>
  <c r="R111" i="6" s="1"/>
  <c r="R112" i="6" s="1"/>
  <c r="R113" i="6" s="1"/>
  <c r="R114" i="6" s="1"/>
  <c r="R115" i="6" s="1"/>
  <c r="R116" i="6" s="1"/>
  <c r="R117" i="6" s="1"/>
  <c r="R118" i="6" s="1"/>
  <c r="R119" i="6" s="1"/>
  <c r="R120" i="6" s="1"/>
  <c r="R121" i="6" s="1"/>
  <c r="R122" i="6" s="1"/>
  <c r="R123" i="6" s="1"/>
  <c r="R124" i="6" s="1"/>
  <c r="R125" i="6" s="1"/>
  <c r="R126" i="6" s="1"/>
  <c r="R127" i="6" s="1"/>
  <c r="R128" i="6" s="1"/>
  <c r="R129" i="6" s="1"/>
  <c r="R130" i="6" s="1"/>
  <c r="R131" i="6" s="1"/>
  <c r="R132" i="6" s="1"/>
  <c r="R133" i="6" s="1"/>
  <c r="R134" i="6" s="1"/>
  <c r="R135" i="6" s="1"/>
  <c r="R136" i="6" s="1"/>
  <c r="R137" i="6" s="1"/>
  <c r="R138" i="6" s="1"/>
  <c r="R139" i="6" s="1"/>
  <c r="R140" i="6" s="1"/>
  <c r="R141" i="6" s="1"/>
  <c r="R142" i="6" s="1"/>
  <c r="R143" i="6" s="1"/>
  <c r="R144" i="6" s="1"/>
  <c r="R145" i="6" s="1"/>
  <c r="R146" i="6" s="1"/>
  <c r="R147" i="6" s="1"/>
  <c r="R148" i="6" s="1"/>
  <c r="R149" i="6" s="1"/>
  <c r="R150" i="6" s="1"/>
  <c r="R151" i="6" s="1"/>
  <c r="R152" i="6" s="1"/>
  <c r="R153" i="6" s="1"/>
  <c r="R154" i="6" s="1"/>
  <c r="R155" i="6" s="1"/>
  <c r="R156" i="6" s="1"/>
  <c r="R157" i="6" s="1"/>
  <c r="R158" i="6" s="1"/>
  <c r="R159" i="6" s="1"/>
  <c r="R160" i="6" s="1"/>
  <c r="R161" i="6" s="1"/>
  <c r="R162" i="6" s="1"/>
  <c r="R163" i="6" s="1"/>
  <c r="R164" i="6" s="1"/>
  <c r="R165" i="6" s="1"/>
  <c r="R166" i="6" s="1"/>
  <c r="R167" i="6" s="1"/>
  <c r="R168" i="6" s="1"/>
  <c r="R169" i="6" s="1"/>
  <c r="R170" i="6" s="1"/>
  <c r="R171" i="6" s="1"/>
  <c r="R172" i="6" s="1"/>
  <c r="R173" i="6" s="1"/>
  <c r="R174" i="6" s="1"/>
  <c r="R175" i="6" s="1"/>
  <c r="R176" i="6" s="1"/>
  <c r="R177" i="6" s="1"/>
  <c r="R178" i="6" s="1"/>
  <c r="R179" i="6" s="1"/>
  <c r="R180" i="6" s="1"/>
  <c r="R181" i="6" s="1"/>
  <c r="R182" i="6" s="1"/>
  <c r="R183" i="6" s="1"/>
  <c r="R184" i="6" s="1"/>
  <c r="R185" i="6" s="1"/>
  <c r="R186" i="6" s="1"/>
  <c r="R187" i="6" s="1"/>
  <c r="R188" i="6" s="1"/>
  <c r="R189" i="6" s="1"/>
  <c r="R190" i="6" s="1"/>
  <c r="R191" i="6" s="1"/>
  <c r="R192" i="6" s="1"/>
  <c r="R193" i="6" s="1"/>
  <c r="R194" i="6" s="1"/>
  <c r="R195" i="6" s="1"/>
  <c r="R196" i="6" s="1"/>
  <c r="R197" i="6" s="1"/>
  <c r="R198" i="6" s="1"/>
  <c r="R199" i="6" s="1"/>
  <c r="R200" i="6" s="1"/>
  <c r="R201" i="6" s="1"/>
  <c r="R202" i="6" s="1"/>
  <c r="R203" i="6" s="1"/>
  <c r="R204" i="6" s="1"/>
  <c r="R205" i="6" s="1"/>
  <c r="R206" i="6" s="1"/>
  <c r="R207" i="6" s="1"/>
  <c r="R208" i="6" s="1"/>
  <c r="R209" i="6" s="1"/>
  <c r="R210" i="6" s="1"/>
  <c r="R211" i="6" s="1"/>
  <c r="R212" i="6" s="1"/>
  <c r="R213" i="6" s="1"/>
  <c r="R214" i="6" s="1"/>
  <c r="R215" i="6" s="1"/>
  <c r="R216" i="6" s="1"/>
  <c r="R217" i="6" s="1"/>
  <c r="R218" i="6" s="1"/>
  <c r="R219" i="6" s="1"/>
  <c r="R220" i="6" s="1"/>
  <c r="R221" i="6" s="1"/>
  <c r="R222" i="6" s="1"/>
  <c r="R223" i="6" s="1"/>
  <c r="R224" i="6" s="1"/>
  <c r="R225" i="6" s="1"/>
  <c r="R226" i="6" s="1"/>
  <c r="R227" i="6" s="1"/>
  <c r="R228" i="6" s="1"/>
  <c r="R229" i="6" s="1"/>
  <c r="R230" i="6" s="1"/>
  <c r="R231" i="6" s="1"/>
  <c r="R232" i="6" s="1"/>
  <c r="R233" i="6" s="1"/>
  <c r="R234" i="6" s="1"/>
  <c r="R235" i="6" s="1"/>
  <c r="R236" i="6" s="1"/>
  <c r="R237" i="6" s="1"/>
  <c r="R238" i="6" s="1"/>
  <c r="R239" i="6" s="1"/>
  <c r="R240" i="6" s="1"/>
  <c r="R241" i="6" s="1"/>
  <c r="R242" i="6" s="1"/>
  <c r="R243" i="6" s="1"/>
  <c r="R244" i="6" s="1"/>
  <c r="AE5" i="6"/>
  <c r="AC6" i="6" s="1"/>
  <c r="AD5" i="6"/>
  <c r="AC5" i="6"/>
  <c r="Z5" i="6"/>
  <c r="Y5" i="6"/>
  <c r="X5" i="6"/>
  <c r="U5" i="6"/>
  <c r="T5" i="6"/>
  <c r="S5" i="6"/>
  <c r="H6" i="6"/>
  <c r="H7" i="6" s="1"/>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H55" i="6" s="1"/>
  <c r="H56" i="6" s="1"/>
  <c r="H57" i="6" s="1"/>
  <c r="H58" i="6" s="1"/>
  <c r="H59" i="6" s="1"/>
  <c r="H60" i="6" s="1"/>
  <c r="H61" i="6" s="1"/>
  <c r="H62" i="6" s="1"/>
  <c r="H63" i="6" s="1"/>
  <c r="H64" i="6" s="1"/>
  <c r="H65" i="6" s="1"/>
  <c r="H66" i="6" s="1"/>
  <c r="H67" i="6" s="1"/>
  <c r="H68" i="6" s="1"/>
  <c r="H69" i="6" s="1"/>
  <c r="H70" i="6" s="1"/>
  <c r="H71" i="6" s="1"/>
  <c r="H72" i="6" s="1"/>
  <c r="H73" i="6" s="1"/>
  <c r="H74" i="6" s="1"/>
  <c r="H75" i="6" s="1"/>
  <c r="H76" i="6" s="1"/>
  <c r="H77" i="6" s="1"/>
  <c r="H78" i="6" s="1"/>
  <c r="H79" i="6" s="1"/>
  <c r="H80" i="6" s="1"/>
  <c r="H81" i="6" s="1"/>
  <c r="H82" i="6" s="1"/>
  <c r="H83" i="6" s="1"/>
  <c r="H84" i="6" s="1"/>
  <c r="H85" i="6" s="1"/>
  <c r="H86" i="6" s="1"/>
  <c r="H87" i="6" s="1"/>
  <c r="H88" i="6" s="1"/>
  <c r="H89" i="6" s="1"/>
  <c r="H90" i="6" s="1"/>
  <c r="H91" i="6" s="1"/>
  <c r="H92" i="6" s="1"/>
  <c r="H93" i="6" s="1"/>
  <c r="H94" i="6" s="1"/>
  <c r="H95" i="6" s="1"/>
  <c r="H96" i="6" s="1"/>
  <c r="H97" i="6" s="1"/>
  <c r="H98" i="6" s="1"/>
  <c r="H99" i="6" s="1"/>
  <c r="H100" i="6" s="1"/>
  <c r="H101" i="6" s="1"/>
  <c r="H102" i="6" s="1"/>
  <c r="H103" i="6" s="1"/>
  <c r="H104" i="6" s="1"/>
  <c r="H105" i="6" s="1"/>
  <c r="H106" i="6" s="1"/>
  <c r="H107" i="6" s="1"/>
  <c r="H108" i="6" s="1"/>
  <c r="H109" i="6" s="1"/>
  <c r="H110" i="6" s="1"/>
  <c r="H111" i="6" s="1"/>
  <c r="H112" i="6" s="1"/>
  <c r="H113" i="6" s="1"/>
  <c r="H114" i="6" s="1"/>
  <c r="H115" i="6" s="1"/>
  <c r="H116" i="6" s="1"/>
  <c r="H117" i="6" s="1"/>
  <c r="H118" i="6" s="1"/>
  <c r="H119" i="6" s="1"/>
  <c r="H120" i="6" s="1"/>
  <c r="H121" i="6" s="1"/>
  <c r="H122" i="6" s="1"/>
  <c r="H123" i="6" s="1"/>
  <c r="H124" i="6" s="1"/>
  <c r="J5" i="6"/>
  <c r="I5" i="6"/>
  <c r="K3" i="6"/>
  <c r="J3" i="6"/>
  <c r="H3" i="6"/>
  <c r="C40" i="4"/>
  <c r="D40" i="4" s="1"/>
  <c r="E40" i="4" s="1"/>
  <c r="F40" i="4" s="1"/>
  <c r="B40" i="4"/>
  <c r="B39" i="4"/>
  <c r="C39" i="4" s="1"/>
  <c r="D39" i="4" s="1"/>
  <c r="E39" i="4" s="1"/>
  <c r="F39" i="4" s="1"/>
  <c r="B38" i="4"/>
  <c r="C38" i="4" s="1"/>
  <c r="D38" i="4" s="1"/>
  <c r="B37" i="4"/>
  <c r="C37" i="4" s="1"/>
  <c r="D37" i="4" s="1"/>
  <c r="F32" i="4"/>
  <c r="F31" i="4"/>
  <c r="E31" i="4"/>
  <c r="F30" i="4"/>
  <c r="E30" i="4"/>
  <c r="D30" i="4"/>
  <c r="F28" i="4"/>
  <c r="E28" i="4"/>
  <c r="D28" i="4"/>
  <c r="C28" i="4"/>
  <c r="C33" i="4" s="1"/>
  <c r="B28" i="4"/>
  <c r="B33" i="4" s="1"/>
  <c r="F25" i="4"/>
  <c r="E25" i="4"/>
  <c r="D25" i="4"/>
  <c r="C25" i="4"/>
  <c r="B25" i="4"/>
  <c r="F24" i="4"/>
  <c r="E24" i="4"/>
  <c r="D24" i="4"/>
  <c r="C24" i="4"/>
  <c r="B24" i="4"/>
  <c r="F23" i="4"/>
  <c r="E23" i="4"/>
  <c r="D23" i="4"/>
  <c r="C23" i="4"/>
  <c r="B23" i="4"/>
  <c r="F22" i="4"/>
  <c r="E22" i="4"/>
  <c r="D22" i="4"/>
  <c r="C22" i="4"/>
  <c r="B22" i="4"/>
  <c r="F21" i="4"/>
  <c r="E21" i="4"/>
  <c r="D21" i="4"/>
  <c r="C21" i="4"/>
  <c r="B21" i="4"/>
  <c r="F14" i="4"/>
  <c r="E14" i="4"/>
  <c r="D14" i="4"/>
  <c r="C14" i="4"/>
  <c r="B14" i="4"/>
  <c r="F13" i="4"/>
  <c r="E12" i="4"/>
  <c r="F12" i="4" s="1"/>
  <c r="D11" i="4"/>
  <c r="E11" i="4" s="1"/>
  <c r="F11" i="4" s="1"/>
  <c r="C10" i="4"/>
  <c r="D10" i="4" s="1"/>
  <c r="E10" i="4" s="1"/>
  <c r="F10" i="4" s="1"/>
  <c r="B9" i="4"/>
  <c r="C9" i="4" s="1"/>
  <c r="D9" i="4" s="1"/>
  <c r="F6" i="4"/>
  <c r="E6" i="4"/>
  <c r="D6" i="4"/>
  <c r="C6" i="4"/>
  <c r="B6" i="4"/>
  <c r="F5" i="4"/>
  <c r="E5" i="4"/>
  <c r="D5" i="4"/>
  <c r="D7" i="4" s="1"/>
  <c r="C5" i="4"/>
  <c r="B5" i="4"/>
  <c r="F25" i="1"/>
  <c r="E25" i="1"/>
  <c r="D25" i="1"/>
  <c r="C25" i="1"/>
  <c r="B25" i="1"/>
  <c r="F24" i="1"/>
  <c r="E24" i="1"/>
  <c r="D24" i="1"/>
  <c r="C24" i="1"/>
  <c r="B24" i="1"/>
  <c r="F23" i="1"/>
  <c r="E23" i="1"/>
  <c r="D23" i="1"/>
  <c r="C23" i="1"/>
  <c r="B23" i="1"/>
  <c r="F22" i="1"/>
  <c r="E22" i="1"/>
  <c r="D22" i="1"/>
  <c r="C22" i="1"/>
  <c r="B22" i="1"/>
  <c r="F21" i="1"/>
  <c r="E21" i="1"/>
  <c r="D21" i="1"/>
  <c r="C21" i="1"/>
  <c r="B21" i="1"/>
  <c r="F20" i="1"/>
  <c r="E20" i="1"/>
  <c r="D20" i="1"/>
  <c r="C20" i="1"/>
  <c r="B20" i="1"/>
  <c r="F19" i="1"/>
  <c r="E19" i="1"/>
  <c r="D19" i="1"/>
  <c r="C19" i="1"/>
  <c r="B19" i="1"/>
  <c r="F18" i="1"/>
  <c r="E18" i="1"/>
  <c r="D18" i="1"/>
  <c r="C18" i="1"/>
  <c r="B18" i="1"/>
  <c r="F17" i="1"/>
  <c r="E17" i="1"/>
  <c r="D17" i="1"/>
  <c r="C17" i="1"/>
  <c r="B17" i="1"/>
  <c r="F12" i="1"/>
  <c r="E12" i="1"/>
  <c r="D12" i="1"/>
  <c r="C12" i="1"/>
  <c r="B12" i="1"/>
  <c r="F11" i="1"/>
  <c r="E11" i="1"/>
  <c r="D11" i="1"/>
  <c r="C11" i="1"/>
  <c r="B11" i="1"/>
  <c r="F10" i="1"/>
  <c r="E10" i="1"/>
  <c r="D10" i="1"/>
  <c r="D14" i="1" s="1"/>
  <c r="C10" i="1"/>
  <c r="B10" i="1"/>
  <c r="F4" i="1"/>
  <c r="E4" i="1"/>
  <c r="D4" i="1"/>
  <c r="C4" i="1"/>
  <c r="C6" i="1" s="1"/>
  <c r="B4" i="1"/>
  <c r="F3" i="1"/>
  <c r="F6" i="1" s="1"/>
  <c r="E3" i="1"/>
  <c r="D3" i="1"/>
  <c r="C3" i="1"/>
  <c r="B3" i="1"/>
  <c r="B6" i="1" s="1"/>
  <c r="F43" i="2"/>
  <c r="E43" i="2"/>
  <c r="E44" i="2" s="1"/>
  <c r="D43" i="2"/>
  <c r="C43" i="2"/>
  <c r="B43" i="2"/>
  <c r="F39" i="2"/>
  <c r="F40" i="2" s="1"/>
  <c r="F8" i="2" s="1"/>
  <c r="E39" i="2"/>
  <c r="D39" i="2"/>
  <c r="C39" i="2"/>
  <c r="B39" i="2"/>
  <c r="B8" i="2" s="1"/>
  <c r="F28" i="2"/>
  <c r="E28" i="2"/>
  <c r="D28" i="2"/>
  <c r="C28" i="2"/>
  <c r="F27" i="2"/>
  <c r="E27" i="2"/>
  <c r="D27" i="2"/>
  <c r="C27" i="2"/>
  <c r="B27" i="2"/>
  <c r="F26" i="2"/>
  <c r="E26" i="2"/>
  <c r="D26" i="2"/>
  <c r="C26" i="2"/>
  <c r="B26" i="2"/>
  <c r="F25" i="2"/>
  <c r="E25" i="2"/>
  <c r="D25" i="2"/>
  <c r="C25" i="2"/>
  <c r="C29" i="2" s="1"/>
  <c r="B25" i="2"/>
  <c r="F21" i="2"/>
  <c r="F22" i="2" s="1"/>
  <c r="E20" i="2"/>
  <c r="E22" i="2" s="1"/>
  <c r="D19" i="2"/>
  <c r="D22" i="2" s="1"/>
  <c r="C18" i="2"/>
  <c r="C22" i="2" s="1"/>
  <c r="B17" i="2"/>
  <c r="B22" i="2" s="1"/>
  <c r="F11" i="2"/>
  <c r="E11" i="2"/>
  <c r="D11" i="2"/>
  <c r="C11" i="2"/>
  <c r="B11" i="2"/>
  <c r="F10" i="2"/>
  <c r="E10" i="2"/>
  <c r="D10" i="2"/>
  <c r="C10" i="2"/>
  <c r="B10" i="2"/>
  <c r="F9" i="2"/>
  <c r="E9" i="2"/>
  <c r="D9" i="2"/>
  <c r="C9" i="2"/>
  <c r="B9" i="2"/>
  <c r="F7" i="2"/>
  <c r="E7" i="2"/>
  <c r="D7" i="2"/>
  <c r="C7" i="2"/>
  <c r="B7" i="2"/>
  <c r="F4" i="2"/>
  <c r="E4" i="2"/>
  <c r="D4" i="2"/>
  <c r="C4" i="2"/>
  <c r="B4" i="2"/>
  <c r="F33" i="8"/>
  <c r="E33" i="8"/>
  <c r="D33" i="8"/>
  <c r="C33" i="8"/>
  <c r="B33" i="8"/>
  <c r="F32" i="8"/>
  <c r="E32" i="8"/>
  <c r="D32" i="8"/>
  <c r="C32" i="8"/>
  <c r="B32" i="8"/>
  <c r="F29" i="8"/>
  <c r="E29" i="8"/>
  <c r="D29" i="8"/>
  <c r="C29" i="8"/>
  <c r="B29" i="8"/>
  <c r="F28" i="8"/>
  <c r="E28" i="8"/>
  <c r="D28" i="8"/>
  <c r="C28" i="8"/>
  <c r="B28" i="8"/>
  <c r="F27" i="8"/>
  <c r="E27" i="8"/>
  <c r="D27" i="8"/>
  <c r="C27" i="8"/>
  <c r="B27" i="8"/>
  <c r="F26" i="8"/>
  <c r="E26" i="8"/>
  <c r="D26" i="8"/>
  <c r="C26" i="8"/>
  <c r="B26" i="8"/>
  <c r="F25" i="8"/>
  <c r="E25" i="8"/>
  <c r="D25" i="8"/>
  <c r="C25" i="8"/>
  <c r="B25" i="8"/>
  <c r="F24" i="8"/>
  <c r="E24" i="8"/>
  <c r="D24" i="8"/>
  <c r="C24" i="8"/>
  <c r="B24" i="8"/>
  <c r="F23" i="8"/>
  <c r="E23" i="8"/>
  <c r="D23" i="8"/>
  <c r="C23" i="8"/>
  <c r="B23" i="8"/>
  <c r="F22" i="8"/>
  <c r="E22" i="8"/>
  <c r="D22" i="8"/>
  <c r="C22" i="8"/>
  <c r="B22" i="8"/>
  <c r="F21" i="8"/>
  <c r="E21" i="8"/>
  <c r="D21" i="8"/>
  <c r="C21" i="8"/>
  <c r="B21" i="8"/>
  <c r="F18" i="8"/>
  <c r="E18" i="8"/>
  <c r="D18" i="8"/>
  <c r="C18" i="8"/>
  <c r="B18" i="8"/>
  <c r="F16" i="8"/>
  <c r="E16" i="8"/>
  <c r="D16" i="8"/>
  <c r="C16" i="8"/>
  <c r="B16" i="8"/>
  <c r="F15" i="8"/>
  <c r="E15" i="8"/>
  <c r="D15" i="8"/>
  <c r="C15" i="8"/>
  <c r="B15" i="8"/>
  <c r="F14" i="8"/>
  <c r="E14" i="8"/>
  <c r="D14" i="8"/>
  <c r="C14" i="8"/>
  <c r="B14" i="8"/>
  <c r="F10" i="8"/>
  <c r="E10" i="8"/>
  <c r="D10" i="8"/>
  <c r="C10" i="8"/>
  <c r="B10" i="8"/>
  <c r="F9" i="8"/>
  <c r="E9" i="8"/>
  <c r="D9" i="8"/>
  <c r="C9" i="8"/>
  <c r="B9" i="8"/>
  <c r="F8" i="8"/>
  <c r="E8" i="8"/>
  <c r="D8" i="8"/>
  <c r="C8" i="8"/>
  <c r="B8" i="8"/>
  <c r="F6" i="8"/>
  <c r="E6" i="8"/>
  <c r="D6" i="8"/>
  <c r="C6" i="8"/>
  <c r="B6" i="8"/>
  <c r="F5" i="8"/>
  <c r="E5" i="8"/>
  <c r="D5" i="8"/>
  <c r="C5" i="8"/>
  <c r="B5" i="8"/>
  <c r="F4" i="8"/>
  <c r="E4" i="8"/>
  <c r="D4" i="8"/>
  <c r="C4" i="8"/>
  <c r="B4" i="8"/>
  <c r="G9" i="12"/>
  <c r="F9" i="12"/>
  <c r="E9" i="12"/>
  <c r="D9" i="12"/>
  <c r="C9" i="12"/>
  <c r="G8" i="12"/>
  <c r="F8" i="12"/>
  <c r="E8" i="12"/>
  <c r="D8" i="12"/>
  <c r="C8" i="12"/>
  <c r="G7" i="12"/>
  <c r="F7" i="12"/>
  <c r="E7" i="12"/>
  <c r="D7" i="12"/>
  <c r="C7" i="12"/>
  <c r="G4" i="12"/>
  <c r="F4" i="12"/>
  <c r="E4" i="12"/>
  <c r="D4" i="12"/>
  <c r="C4" i="12"/>
  <c r="G3" i="12"/>
  <c r="F3" i="12"/>
  <c r="E3" i="12"/>
  <c r="D3" i="12"/>
  <c r="C3" i="12"/>
  <c r="G2" i="12"/>
  <c r="F2" i="12"/>
  <c r="E2" i="12"/>
  <c r="D2" i="12"/>
  <c r="C2" i="12"/>
  <c r="D30" i="8" l="1"/>
  <c r="D26" i="4"/>
  <c r="D6" i="1"/>
  <c r="F14" i="1"/>
  <c r="C27" i="1"/>
  <c r="B7" i="4"/>
  <c r="F7" i="4"/>
  <c r="K5" i="6"/>
  <c r="J6" i="6" s="1"/>
  <c r="B14" i="1"/>
  <c r="D46" i="3"/>
  <c r="E46" i="3" s="1"/>
  <c r="F46" i="3" s="1"/>
  <c r="D47" i="3"/>
  <c r="E47" i="3" s="1"/>
  <c r="F47" i="3" s="1"/>
  <c r="D48" i="3"/>
  <c r="E48" i="3" s="1"/>
  <c r="F48" i="3" s="1"/>
  <c r="D17" i="8"/>
  <c r="D29" i="2"/>
  <c r="E6" i="1"/>
  <c r="E14" i="1"/>
  <c r="E29" i="1" s="1"/>
  <c r="E31" i="1" s="1"/>
  <c r="C7" i="4"/>
  <c r="E33" i="4"/>
  <c r="B41" i="3"/>
  <c r="C19" i="3"/>
  <c r="C20" i="3" s="1"/>
  <c r="C40" i="3" s="1"/>
  <c r="B27" i="3"/>
  <c r="B51" i="3" s="1"/>
  <c r="B29" i="2"/>
  <c r="E29" i="2"/>
  <c r="C40" i="2"/>
  <c r="C8" i="2" s="1"/>
  <c r="C12" i="2" s="1"/>
  <c r="C13" i="2" s="1"/>
  <c r="C31" i="2" s="1"/>
  <c r="C34" i="2" s="1"/>
  <c r="D33" i="2" s="1"/>
  <c r="C14" i="1"/>
  <c r="E26" i="4"/>
  <c r="B17" i="8"/>
  <c r="E17" i="8"/>
  <c r="B30" i="8"/>
  <c r="F30" i="8"/>
  <c r="F12" i="2"/>
  <c r="F13" i="2" s="1"/>
  <c r="C30" i="8"/>
  <c r="E40" i="2"/>
  <c r="E8" i="2" s="1"/>
  <c r="D44" i="2"/>
  <c r="B27" i="1"/>
  <c r="B29" i="1" s="1"/>
  <c r="B31" i="1" s="1"/>
  <c r="F27" i="1"/>
  <c r="F29" i="1" s="1"/>
  <c r="F31" i="1" s="1"/>
  <c r="E7" i="4"/>
  <c r="C26" i="4"/>
  <c r="F33" i="4"/>
  <c r="E38" i="4"/>
  <c r="F38" i="4" s="1"/>
  <c r="F29" i="2"/>
  <c r="F44" i="2"/>
  <c r="D33" i="4"/>
  <c r="D34" i="4" s="1"/>
  <c r="C17" i="8"/>
  <c r="F17" i="8"/>
  <c r="E30" i="8"/>
  <c r="B12" i="2"/>
  <c r="B13" i="2" s="1"/>
  <c r="B31" i="2" s="1"/>
  <c r="B34" i="2" s="1"/>
  <c r="C33" i="2" s="1"/>
  <c r="D40" i="2"/>
  <c r="D8" i="2" s="1"/>
  <c r="C44" i="2"/>
  <c r="E27" i="1"/>
  <c r="D27" i="1"/>
  <c r="D29" i="1" s="1"/>
  <c r="D31" i="1" s="1"/>
  <c r="B15" i="4"/>
  <c r="B16" i="4" s="1"/>
  <c r="B26" i="4"/>
  <c r="B34" i="4" s="1"/>
  <c r="F26" i="4"/>
  <c r="B41" i="4"/>
  <c r="F36" i="3"/>
  <c r="C27" i="3"/>
  <c r="C51" i="3" s="1"/>
  <c r="D11" i="3"/>
  <c r="C13" i="3"/>
  <c r="C38" i="3" s="1"/>
  <c r="E35" i="3"/>
  <c r="E37" i="3"/>
  <c r="D15" i="3"/>
  <c r="C17" i="3"/>
  <c r="C39" i="3" s="1"/>
  <c r="Y6" i="6"/>
  <c r="T6" i="6"/>
  <c r="S6" i="6"/>
  <c r="X6" i="6"/>
  <c r="AD6" i="6"/>
  <c r="AE6" i="6" s="1"/>
  <c r="E9" i="4"/>
  <c r="D15" i="4"/>
  <c r="D16" i="4" s="1"/>
  <c r="D41" i="4"/>
  <c r="E37" i="4"/>
  <c r="C34" i="4"/>
  <c r="E34" i="4"/>
  <c r="C15" i="4"/>
  <c r="C16" i="4" s="1"/>
  <c r="C41" i="4"/>
  <c r="C29" i="1"/>
  <c r="C31" i="1" s="1"/>
  <c r="D12" i="2"/>
  <c r="D13" i="2" s="1"/>
  <c r="D31" i="2" s="1"/>
  <c r="E12" i="2"/>
  <c r="E13" i="2" s="1"/>
  <c r="Z6" i="6" l="1"/>
  <c r="I6" i="6"/>
  <c r="K6" i="6" s="1"/>
  <c r="E31" i="2"/>
  <c r="D34" i="2"/>
  <c r="E33" i="2" s="1"/>
  <c r="E34" i="2" s="1"/>
  <c r="F33" i="2" s="1"/>
  <c r="U6" i="6"/>
  <c r="B43" i="4"/>
  <c r="B44" i="4" s="1"/>
  <c r="B49" i="1"/>
  <c r="B48" i="1" s="1"/>
  <c r="B40" i="1"/>
  <c r="B47" i="1" s="1"/>
  <c r="B39" i="1"/>
  <c r="D39" i="1"/>
  <c r="D43" i="1" s="1"/>
  <c r="D49" i="1"/>
  <c r="D48" i="1" s="1"/>
  <c r="D40" i="1" s="1"/>
  <c r="C43" i="4"/>
  <c r="C44" i="4" s="1"/>
  <c r="F31" i="2"/>
  <c r="F34" i="4"/>
  <c r="D23" i="3"/>
  <c r="D26" i="3" s="1"/>
  <c r="D17" i="3"/>
  <c r="D39" i="3" s="1"/>
  <c r="E15" i="3"/>
  <c r="C41" i="3"/>
  <c r="F37" i="3"/>
  <c r="D22" i="3"/>
  <c r="D25" i="3" s="1"/>
  <c r="D13" i="3"/>
  <c r="D38" i="3" s="1"/>
  <c r="E11" i="3"/>
  <c r="D19" i="3"/>
  <c r="D20" i="3" s="1"/>
  <c r="D40" i="3" s="1"/>
  <c r="F35" i="3"/>
  <c r="Y7" i="6"/>
  <c r="X7" i="6"/>
  <c r="Z7" i="6" s="1"/>
  <c r="T7" i="6"/>
  <c r="S7" i="6"/>
  <c r="AD7" i="6"/>
  <c r="AC7" i="6"/>
  <c r="E15" i="4"/>
  <c r="E16" i="4" s="1"/>
  <c r="F9" i="4"/>
  <c r="F15" i="4" s="1"/>
  <c r="F16" i="4" s="1"/>
  <c r="F37" i="4"/>
  <c r="F41" i="4" s="1"/>
  <c r="F43" i="4" s="1"/>
  <c r="E41" i="4"/>
  <c r="E43" i="4" s="1"/>
  <c r="D43" i="4"/>
  <c r="D44" i="4" s="1"/>
  <c r="C39" i="1"/>
  <c r="C33" i="1" s="1"/>
  <c r="C44" i="1" s="1"/>
  <c r="C49" i="1"/>
  <c r="C48" i="1" s="1"/>
  <c r="C40" i="1" s="1"/>
  <c r="C47" i="1" s="1"/>
  <c r="B43" i="1"/>
  <c r="B38" i="1"/>
  <c r="B33" i="1"/>
  <c r="F49" i="1"/>
  <c r="F48" i="1" s="1"/>
  <c r="F40" i="1" s="1"/>
  <c r="F47" i="1" s="1"/>
  <c r="F39" i="1"/>
  <c r="E39" i="1"/>
  <c r="E33" i="1" s="1"/>
  <c r="E44" i="1" s="1"/>
  <c r="E49" i="1"/>
  <c r="E48" i="1" s="1"/>
  <c r="E40" i="1" s="1"/>
  <c r="E47" i="1" s="1"/>
  <c r="I7" i="6" l="1"/>
  <c r="J7" i="6"/>
  <c r="F34" i="2"/>
  <c r="D33" i="1"/>
  <c r="D44" i="1" s="1"/>
  <c r="D42" i="1" s="1"/>
  <c r="D27" i="3"/>
  <c r="D51" i="3" s="1"/>
  <c r="D41" i="3"/>
  <c r="D47" i="1"/>
  <c r="D38" i="1"/>
  <c r="F44" i="4"/>
  <c r="AE7" i="6"/>
  <c r="AC8" i="6" s="1"/>
  <c r="E44" i="4"/>
  <c r="K7" i="6"/>
  <c r="J8" i="6" s="1"/>
  <c r="U7" i="6"/>
  <c r="S8" i="6" s="1"/>
  <c r="E23" i="3"/>
  <c r="E26" i="3" s="1"/>
  <c r="E17" i="3"/>
  <c r="E39" i="3" s="1"/>
  <c r="F15" i="3"/>
  <c r="E22" i="3"/>
  <c r="E25" i="3" s="1"/>
  <c r="E27" i="3" s="1"/>
  <c r="E51" i="3" s="1"/>
  <c r="E13" i="3"/>
  <c r="E38" i="3" s="1"/>
  <c r="F11" i="3"/>
  <c r="E19" i="3"/>
  <c r="E20" i="3" s="1"/>
  <c r="E40" i="3" s="1"/>
  <c r="T8" i="6"/>
  <c r="Y8" i="6"/>
  <c r="X8" i="6"/>
  <c r="Z8" i="6" s="1"/>
  <c r="AD8" i="6"/>
  <c r="E34" i="1"/>
  <c r="F43" i="1"/>
  <c r="F38" i="1"/>
  <c r="C43" i="1"/>
  <c r="C42" i="1" s="1"/>
  <c r="C38" i="1"/>
  <c r="B44" i="1"/>
  <c r="B42" i="1" s="1"/>
  <c r="B34" i="1"/>
  <c r="E43" i="1"/>
  <c r="E42" i="1" s="1"/>
  <c r="E38" i="1"/>
  <c r="F33" i="1"/>
  <c r="C34" i="1"/>
  <c r="D34" i="1"/>
  <c r="I8" i="6" l="1"/>
  <c r="U8" i="6"/>
  <c r="K8" i="6"/>
  <c r="J9" i="6" s="1"/>
  <c r="E41" i="3"/>
  <c r="AE8" i="6"/>
  <c r="F19" i="3"/>
  <c r="F20" i="3" s="1"/>
  <c r="F40" i="3" s="1"/>
  <c r="F22" i="3"/>
  <c r="F25" i="3" s="1"/>
  <c r="F13" i="3"/>
  <c r="F38" i="3" s="1"/>
  <c r="F23" i="3"/>
  <c r="F26" i="3" s="1"/>
  <c r="F17" i="3"/>
  <c r="F39" i="3" s="1"/>
  <c r="AD9" i="6"/>
  <c r="AC9" i="6"/>
  <c r="AE9" i="6" s="1"/>
  <c r="T9" i="6"/>
  <c r="S9" i="6"/>
  <c r="Y9" i="6"/>
  <c r="X9" i="6"/>
  <c r="F44" i="1"/>
  <c r="F42" i="1" s="1"/>
  <c r="F34" i="1"/>
  <c r="I9" i="6" l="1"/>
  <c r="K9" i="6" s="1"/>
  <c r="U9" i="6"/>
  <c r="Z9" i="6"/>
  <c r="Y10" i="6" s="1"/>
  <c r="F41" i="3"/>
  <c r="F27" i="3"/>
  <c r="F51" i="3" s="1"/>
  <c r="X10" i="6"/>
  <c r="AD10" i="6"/>
  <c r="AC10" i="6"/>
  <c r="T10" i="6"/>
  <c r="S10" i="6"/>
  <c r="J10" i="6"/>
  <c r="I10" i="6"/>
  <c r="U10" i="6" l="1"/>
  <c r="K10" i="6"/>
  <c r="AE10" i="6"/>
  <c r="AD11" i="6" s="1"/>
  <c r="Z10" i="6"/>
  <c r="Y11" i="6" s="1"/>
  <c r="T11" i="6"/>
  <c r="S11" i="6"/>
  <c r="J11" i="6"/>
  <c r="I11" i="6"/>
  <c r="X11" i="6" l="1"/>
  <c r="AC11" i="6"/>
  <c r="K11" i="6"/>
  <c r="I12" i="6" s="1"/>
  <c r="Z11" i="6"/>
  <c r="Y12" i="6" s="1"/>
  <c r="U11" i="6"/>
  <c r="AE11" i="6"/>
  <c r="AD12" i="6" s="1"/>
  <c r="T12" i="6"/>
  <c r="S12" i="6"/>
  <c r="AC12" i="6"/>
  <c r="J12" i="6"/>
  <c r="X12" i="6" l="1"/>
  <c r="U12" i="6"/>
  <c r="Z12" i="6"/>
  <c r="X13" i="6" s="1"/>
  <c r="Z13" i="6" s="1"/>
  <c r="K12" i="6"/>
  <c r="I13" i="6" s="1"/>
  <c r="K13" i="6" s="1"/>
  <c r="AE12" i="6"/>
  <c r="AD13" i="6"/>
  <c r="AC13" i="6"/>
  <c r="Y13" i="6"/>
  <c r="T13" i="6"/>
  <c r="S13" i="6"/>
  <c r="J13" i="6"/>
  <c r="U13" i="6" l="1"/>
  <c r="AE13" i="6"/>
  <c r="AD14" i="6" s="1"/>
  <c r="T14" i="6"/>
  <c r="S14" i="6"/>
  <c r="U14" i="6" s="1"/>
  <c r="AC14" i="6"/>
  <c r="Y14" i="6"/>
  <c r="X14" i="6"/>
  <c r="J14" i="6"/>
  <c r="I14" i="6"/>
  <c r="AE14" i="6" l="1"/>
  <c r="Z14" i="6"/>
  <c r="X15" i="6" s="1"/>
  <c r="K14" i="6"/>
  <c r="J15" i="6" s="1"/>
  <c r="Y15" i="6"/>
  <c r="T15" i="6"/>
  <c r="S15" i="6"/>
  <c r="U15" i="6" s="1"/>
  <c r="AD15" i="6"/>
  <c r="AC15" i="6"/>
  <c r="I15" i="6" l="1"/>
  <c r="AE15" i="6"/>
  <c r="AD16" i="6" s="1"/>
  <c r="Z15" i="6"/>
  <c r="K15" i="6"/>
  <c r="J16" i="6" s="1"/>
  <c r="AC16" i="6"/>
  <c r="Y16" i="6"/>
  <c r="X16" i="6"/>
  <c r="Z16" i="6" s="1"/>
  <c r="T16" i="6"/>
  <c r="S16" i="6"/>
  <c r="I16" i="6"/>
  <c r="K16" i="6" l="1"/>
  <c r="AE16" i="6"/>
  <c r="AC17" i="6" s="1"/>
  <c r="AE17" i="6" s="1"/>
  <c r="U16" i="6"/>
  <c r="T17" i="6" s="1"/>
  <c r="AD17" i="6"/>
  <c r="S17" i="6"/>
  <c r="Y17" i="6"/>
  <c r="X17" i="6"/>
  <c r="J17" i="6"/>
  <c r="I17" i="6"/>
  <c r="U17" i="6" l="1"/>
  <c r="K17" i="6"/>
  <c r="Z17" i="6"/>
  <c r="Y18" i="6" s="1"/>
  <c r="X18" i="6"/>
  <c r="AD18" i="6"/>
  <c r="AC18" i="6"/>
  <c r="T18" i="6"/>
  <c r="S18" i="6"/>
  <c r="U18" i="6" s="1"/>
  <c r="J18" i="6"/>
  <c r="I18" i="6"/>
  <c r="Z18" i="6" l="1"/>
  <c r="AE18" i="6"/>
  <c r="AD19" i="6" s="1"/>
  <c r="K18" i="6"/>
  <c r="J19" i="6" s="1"/>
  <c r="T19" i="6"/>
  <c r="S19" i="6"/>
  <c r="AC19" i="6"/>
  <c r="Y19" i="6"/>
  <c r="X19" i="6"/>
  <c r="I19" i="6"/>
  <c r="AE19" i="6" l="1"/>
  <c r="K19" i="6"/>
  <c r="U19" i="6"/>
  <c r="T20" i="6" s="1"/>
  <c r="Z19" i="6"/>
  <c r="Y20" i="6" s="1"/>
  <c r="S20" i="6"/>
  <c r="AD20" i="6"/>
  <c r="AC20" i="6"/>
  <c r="J20" i="6"/>
  <c r="I20" i="6"/>
  <c r="U20" i="6" l="1"/>
  <c r="X20" i="6"/>
  <c r="Z20" i="6"/>
  <c r="X21" i="6" s="1"/>
  <c r="Z21" i="6" s="1"/>
  <c r="K20" i="6"/>
  <c r="I21" i="6" s="1"/>
  <c r="K21" i="6" s="1"/>
  <c r="AE20" i="6"/>
  <c r="AD21" i="6"/>
  <c r="AC21" i="6"/>
  <c r="Y21" i="6"/>
  <c r="T21" i="6"/>
  <c r="S21" i="6"/>
  <c r="J21" i="6"/>
  <c r="AE21" i="6" l="1"/>
  <c r="U21" i="6"/>
  <c r="T22" i="6" s="1"/>
  <c r="S22" i="6"/>
  <c r="AD22" i="6"/>
  <c r="AC22" i="6"/>
  <c r="Y22" i="6"/>
  <c r="X22" i="6"/>
  <c r="Z22" i="6" s="1"/>
  <c r="J22" i="6"/>
  <c r="I22" i="6"/>
  <c r="U22" i="6" l="1"/>
  <c r="K22" i="6"/>
  <c r="AE22" i="6"/>
  <c r="AC23" i="6" s="1"/>
  <c r="AD23" i="6"/>
  <c r="Y23" i="6"/>
  <c r="X23" i="6"/>
  <c r="T23" i="6"/>
  <c r="U23" i="6" s="1"/>
  <c r="S23" i="6"/>
  <c r="J23" i="6"/>
  <c r="I23" i="6"/>
  <c r="Z23" i="6" l="1"/>
  <c r="AE23" i="6"/>
  <c r="AD24" i="6" s="1"/>
  <c r="K23" i="6"/>
  <c r="J24" i="6" s="1"/>
  <c r="Y24" i="6"/>
  <c r="X24" i="6"/>
  <c r="T24" i="6"/>
  <c r="S24" i="6"/>
  <c r="I24" i="6"/>
  <c r="K24" i="6" l="1"/>
  <c r="AC24" i="6"/>
  <c r="AE24" i="6" s="1"/>
  <c r="Z24" i="6"/>
  <c r="Y25" i="6" s="1"/>
  <c r="U24" i="6"/>
  <c r="T25" i="6" s="1"/>
  <c r="AD25" i="6"/>
  <c r="AC25" i="6"/>
  <c r="J25" i="6"/>
  <c r="I25" i="6"/>
  <c r="K25" i="6" s="1"/>
  <c r="S25" i="6" l="1"/>
  <c r="X25" i="6"/>
  <c r="Z25" i="6" s="1"/>
  <c r="U25" i="6"/>
  <c r="T26" i="6" s="1"/>
  <c r="AE25" i="6"/>
  <c r="AC26" i="6" s="1"/>
  <c r="J26" i="6"/>
  <c r="I26" i="6"/>
  <c r="X26" i="6" l="1"/>
  <c r="Y26" i="6"/>
  <c r="AD26" i="6"/>
  <c r="AE26" i="6"/>
  <c r="AD27" i="6" s="1"/>
  <c r="S26" i="6"/>
  <c r="U26" i="6"/>
  <c r="S27" i="6" s="1"/>
  <c r="Z26" i="6"/>
  <c r="X27" i="6" s="1"/>
  <c r="K26" i="6"/>
  <c r="J27" i="6" s="1"/>
  <c r="T27" i="6"/>
  <c r="Z27" i="6" l="1"/>
  <c r="Y28" i="6" s="1"/>
  <c r="Z28" i="6" s="1"/>
  <c r="I27" i="6"/>
  <c r="K27" i="6" s="1"/>
  <c r="J28" i="6" s="1"/>
  <c r="AC27" i="6"/>
  <c r="AE27" i="6" s="1"/>
  <c r="Y27" i="6"/>
  <c r="U27" i="6"/>
  <c r="X28" i="6"/>
  <c r="T28" i="6"/>
  <c r="S28" i="6"/>
  <c r="AD28" i="6" l="1"/>
  <c r="AC28" i="6"/>
  <c r="AE28" i="6" s="1"/>
  <c r="I28" i="6"/>
  <c r="K28" i="6" s="1"/>
  <c r="U28" i="6"/>
  <c r="T29" i="6" s="1"/>
  <c r="Y29" i="6"/>
  <c r="X29" i="6"/>
  <c r="J29" i="6" l="1"/>
  <c r="I29" i="6"/>
  <c r="AD29" i="6"/>
  <c r="AC29" i="6"/>
  <c r="AE29" i="6" s="1"/>
  <c r="S29" i="6"/>
  <c r="U29" i="6"/>
  <c r="Z29" i="6"/>
  <c r="Y30" i="6" s="1"/>
  <c r="T30" i="6"/>
  <c r="S30" i="6"/>
  <c r="AD30" i="6" l="1"/>
  <c r="AC30" i="6"/>
  <c r="AE30" i="6" s="1"/>
  <c r="X30" i="6"/>
  <c r="Z30" i="6" s="1"/>
  <c r="K29" i="6"/>
  <c r="U30" i="6"/>
  <c r="S31" i="6" s="1"/>
  <c r="Y31" i="6" l="1"/>
  <c r="X31" i="6"/>
  <c r="Z31" i="6" s="1"/>
  <c r="X32" i="6" s="1"/>
  <c r="AC31" i="6"/>
  <c r="AE31" i="6" s="1"/>
  <c r="AD31" i="6"/>
  <c r="I30" i="6"/>
  <c r="K30" i="6" s="1"/>
  <c r="J30" i="6"/>
  <c r="T31" i="6"/>
  <c r="U31" i="6" s="1"/>
  <c r="Y32" i="6"/>
  <c r="AD32" i="6" l="1"/>
  <c r="AC32" i="6"/>
  <c r="J31" i="6"/>
  <c r="I31" i="6"/>
  <c r="K31" i="6" s="1"/>
  <c r="S32" i="6"/>
  <c r="T32" i="6"/>
  <c r="AE32" i="6"/>
  <c r="AC33" i="6" s="1"/>
  <c r="Z32" i="6"/>
  <c r="Y33" i="6"/>
  <c r="X33" i="6"/>
  <c r="AD33" i="6"/>
  <c r="J32" i="6" l="1"/>
  <c r="I32" i="6"/>
  <c r="K32" i="6"/>
  <c r="AE33" i="6"/>
  <c r="AD34" i="6" s="1"/>
  <c r="Z33" i="6"/>
  <c r="U32" i="6"/>
  <c r="Y34" i="6"/>
  <c r="X34" i="6"/>
  <c r="Z34" i="6" s="1"/>
  <c r="AC34" i="6" l="1"/>
  <c r="AE34" i="6" s="1"/>
  <c r="AD35" i="6" s="1"/>
  <c r="J33" i="6"/>
  <c r="I33" i="6"/>
  <c r="S33" i="6"/>
  <c r="T33" i="6"/>
  <c r="Y35" i="6"/>
  <c r="X35" i="6"/>
  <c r="Z35" i="6" s="1"/>
  <c r="AC35" i="6"/>
  <c r="AE35" i="6" l="1"/>
  <c r="K33" i="6"/>
  <c r="U33" i="6"/>
  <c r="Y36" i="6"/>
  <c r="X36" i="6"/>
  <c r="AD36" i="6"/>
  <c r="AC36" i="6"/>
  <c r="J34" i="6" l="1"/>
  <c r="I34" i="6"/>
  <c r="K34" i="6" s="1"/>
  <c r="AE36" i="6"/>
  <c r="Z36" i="6"/>
  <c r="Y37" i="6" s="1"/>
  <c r="T34" i="6"/>
  <c r="S34" i="6"/>
  <c r="U34" i="6" s="1"/>
  <c r="AD37" i="6"/>
  <c r="AC37" i="6"/>
  <c r="AE37" i="6" s="1"/>
  <c r="J35" i="6" l="1"/>
  <c r="I35" i="6"/>
  <c r="K35" i="6" s="1"/>
  <c r="X37" i="6"/>
  <c r="Z37" i="6" s="1"/>
  <c r="T35" i="6"/>
  <c r="S35" i="6"/>
  <c r="AD38" i="6"/>
  <c r="AC38" i="6"/>
  <c r="AE38" i="6" s="1"/>
  <c r="Y38" i="6" l="1"/>
  <c r="X38" i="6"/>
  <c r="Z38" i="6" s="1"/>
  <c r="I36" i="6"/>
  <c r="J36" i="6"/>
  <c r="U35" i="6"/>
  <c r="S36" i="6"/>
  <c r="T36" i="6"/>
  <c r="AD39" i="6"/>
  <c r="AC39" i="6"/>
  <c r="X39" i="6" l="1"/>
  <c r="Y39" i="6"/>
  <c r="K36" i="6"/>
  <c r="U36" i="6"/>
  <c r="AE39" i="6"/>
  <c r="AD40" i="6" s="1"/>
  <c r="AC40" i="6"/>
  <c r="J37" i="6" l="1"/>
  <c r="I37" i="6"/>
  <c r="K37" i="6" s="1"/>
  <c r="Z39" i="6"/>
  <c r="AE40" i="6"/>
  <c r="AD41" i="6" s="1"/>
  <c r="T37" i="6"/>
  <c r="S37" i="6"/>
  <c r="I38" i="6" l="1"/>
  <c r="J38" i="6"/>
  <c r="K38" i="6" s="1"/>
  <c r="Y40" i="6"/>
  <c r="X40" i="6"/>
  <c r="AC41" i="6"/>
  <c r="AE41" i="6"/>
  <c r="AD42" i="6" s="1"/>
  <c r="U37" i="6"/>
  <c r="J39" i="6" l="1"/>
  <c r="I39" i="6"/>
  <c r="K39" i="6" s="1"/>
  <c r="AC42" i="6"/>
  <c r="AE42" i="6" s="1"/>
  <c r="Z40" i="6"/>
  <c r="T38" i="6"/>
  <c r="S38" i="6"/>
  <c r="U38" i="6"/>
  <c r="AC43" i="6" l="1"/>
  <c r="AD43" i="6"/>
  <c r="Y41" i="6"/>
  <c r="X41" i="6"/>
  <c r="Z41" i="6" s="1"/>
  <c r="J40" i="6"/>
  <c r="I40" i="6"/>
  <c r="K40" i="6" s="1"/>
  <c r="T39" i="6"/>
  <c r="S39" i="6"/>
  <c r="X42" i="6" l="1"/>
  <c r="Y42" i="6"/>
  <c r="I41" i="6"/>
  <c r="K41" i="6" s="1"/>
  <c r="J41" i="6"/>
  <c r="U39" i="6"/>
  <c r="S40" i="6" s="1"/>
  <c r="U40" i="6" s="1"/>
  <c r="AE43" i="6"/>
  <c r="T40" i="6"/>
  <c r="J42" i="6" l="1"/>
  <c r="I42" i="6"/>
  <c r="K42" i="6"/>
  <c r="AC44" i="6"/>
  <c r="AE44" i="6" s="1"/>
  <c r="AD44" i="6"/>
  <c r="Z42" i="6"/>
  <c r="T41" i="6"/>
  <c r="S41" i="6"/>
  <c r="U41" i="6" s="1"/>
  <c r="AD45" i="6" l="1"/>
  <c r="AC45" i="6"/>
  <c r="AE45" i="6" s="1"/>
  <c r="J43" i="6"/>
  <c r="I43" i="6"/>
  <c r="K43" i="6" s="1"/>
  <c r="X43" i="6"/>
  <c r="Y43" i="6"/>
  <c r="T42" i="6"/>
  <c r="S42" i="6"/>
  <c r="AD46" i="6" l="1"/>
  <c r="AC46" i="6"/>
  <c r="AE46" i="6" s="1"/>
  <c r="I44" i="6"/>
  <c r="K44" i="6" s="1"/>
  <c r="J44" i="6"/>
  <c r="Z43" i="6"/>
  <c r="U42" i="6"/>
  <c r="T43" i="6" s="1"/>
  <c r="J45" i="6" l="1"/>
  <c r="I45" i="6"/>
  <c r="K45" i="6"/>
  <c r="AC47" i="6"/>
  <c r="AE47" i="6" s="1"/>
  <c r="AD47" i="6"/>
  <c r="Y44" i="6"/>
  <c r="X44" i="6"/>
  <c r="Z44" i="6" s="1"/>
  <c r="S43" i="6"/>
  <c r="U43" i="6" s="1"/>
  <c r="S44" i="6"/>
  <c r="T44" i="6"/>
  <c r="AC48" i="6" l="1"/>
  <c r="AD48" i="6"/>
  <c r="AE48" i="6"/>
  <c r="Y45" i="6"/>
  <c r="X45" i="6"/>
  <c r="J46" i="6"/>
  <c r="I46" i="6"/>
  <c r="K46" i="6" s="1"/>
  <c r="U44" i="6"/>
  <c r="J47" i="6" l="1"/>
  <c r="I47" i="6"/>
  <c r="K47" i="6"/>
  <c r="AD49" i="6"/>
  <c r="AC49" i="6"/>
  <c r="Z45" i="6"/>
  <c r="S45" i="6"/>
  <c r="T45" i="6"/>
  <c r="Y46" i="6" l="1"/>
  <c r="X46" i="6"/>
  <c r="Z46" i="6" s="1"/>
  <c r="J48" i="6"/>
  <c r="I48" i="6"/>
  <c r="AE49" i="6"/>
  <c r="U45" i="6"/>
  <c r="K48" i="6" l="1"/>
  <c r="Y47" i="6"/>
  <c r="X47" i="6"/>
  <c r="Z47" i="6"/>
  <c r="AD50" i="6"/>
  <c r="AC50" i="6"/>
  <c r="AE50" i="6" s="1"/>
  <c r="S46" i="6"/>
  <c r="T46" i="6"/>
  <c r="Y48" i="6" l="1"/>
  <c r="X48" i="6"/>
  <c r="Z48" i="6"/>
  <c r="AD51" i="6"/>
  <c r="AE51" i="6" s="1"/>
  <c r="AC51" i="6"/>
  <c r="J49" i="6"/>
  <c r="I49" i="6"/>
  <c r="K49" i="6" s="1"/>
  <c r="U46" i="6"/>
  <c r="AD52" i="6" l="1"/>
  <c r="AC52" i="6"/>
  <c r="AE52" i="6" s="1"/>
  <c r="J50" i="6"/>
  <c r="I50" i="6"/>
  <c r="K50" i="6" s="1"/>
  <c r="Y49" i="6"/>
  <c r="X49" i="6"/>
  <c r="Z49" i="6"/>
  <c r="S47" i="6"/>
  <c r="T47" i="6"/>
  <c r="Y50" i="6" l="1"/>
  <c r="X50" i="6"/>
  <c r="Z50" i="6" s="1"/>
  <c r="AD53" i="6"/>
  <c r="AC53" i="6"/>
  <c r="AE53" i="6" s="1"/>
  <c r="I51" i="6"/>
  <c r="J51" i="6"/>
  <c r="K51" i="6" s="1"/>
  <c r="U47" i="6"/>
  <c r="AD54" i="6" l="1"/>
  <c r="AC54" i="6"/>
  <c r="AE54" i="6" s="1"/>
  <c r="J52" i="6"/>
  <c r="I52" i="6"/>
  <c r="K52" i="6" s="1"/>
  <c r="X51" i="6"/>
  <c r="Y51" i="6"/>
  <c r="S48" i="6"/>
  <c r="T48" i="6"/>
  <c r="J53" i="6" l="1"/>
  <c r="I53" i="6"/>
  <c r="K53" i="6" s="1"/>
  <c r="AC55" i="6"/>
  <c r="AE55" i="6" s="1"/>
  <c r="AD55" i="6"/>
  <c r="Z51" i="6"/>
  <c r="U48" i="6"/>
  <c r="AD56" i="6" l="1"/>
  <c r="AC56" i="6"/>
  <c r="AE56" i="6"/>
  <c r="J54" i="6"/>
  <c r="K54" i="6" s="1"/>
  <c r="I54" i="6"/>
  <c r="Y52" i="6"/>
  <c r="X52" i="6"/>
  <c r="Z52" i="6"/>
  <c r="S49" i="6"/>
  <c r="T49" i="6"/>
  <c r="J55" i="6" l="1"/>
  <c r="I55" i="6"/>
  <c r="K55" i="6" s="1"/>
  <c r="Y53" i="6"/>
  <c r="X53" i="6"/>
  <c r="Z53" i="6" s="1"/>
  <c r="AD57" i="6"/>
  <c r="AC57" i="6"/>
  <c r="AE57" i="6"/>
  <c r="U49" i="6"/>
  <c r="Y54" i="6" l="1"/>
  <c r="X54" i="6"/>
  <c r="Z54" i="6"/>
  <c r="J56" i="6"/>
  <c r="I56" i="6"/>
  <c r="AD58" i="6"/>
  <c r="AC58" i="6"/>
  <c r="AE58" i="6"/>
  <c r="S50" i="6"/>
  <c r="T50" i="6"/>
  <c r="AC59" i="6" l="1"/>
  <c r="AD59" i="6"/>
  <c r="AE59" i="6"/>
  <c r="Y55" i="6"/>
  <c r="Z55" i="6" s="1"/>
  <c r="X55" i="6"/>
  <c r="K56" i="6"/>
  <c r="U50" i="6"/>
  <c r="Y56" i="6" l="1"/>
  <c r="X56" i="6"/>
  <c r="Z56" i="6"/>
  <c r="J57" i="6"/>
  <c r="K57" i="6" s="1"/>
  <c r="I57" i="6"/>
  <c r="AD60" i="6"/>
  <c r="AC60" i="6"/>
  <c r="AE60" i="6" s="1"/>
  <c r="S51" i="6"/>
  <c r="T51" i="6"/>
  <c r="AC61" i="6" l="1"/>
  <c r="AD61" i="6"/>
  <c r="J58" i="6"/>
  <c r="I58" i="6"/>
  <c r="K58" i="6" s="1"/>
  <c r="X57" i="6"/>
  <c r="Y57" i="6"/>
  <c r="U51" i="6"/>
  <c r="I59" i="6" l="1"/>
  <c r="J59" i="6"/>
  <c r="K59" i="6" s="1"/>
  <c r="Z57" i="6"/>
  <c r="AE61" i="6"/>
  <c r="T52" i="6"/>
  <c r="S52" i="6"/>
  <c r="J60" i="6" l="1"/>
  <c r="I60" i="6"/>
  <c r="K60" i="6"/>
  <c r="AD62" i="6"/>
  <c r="AE62" i="6" s="1"/>
  <c r="AC62" i="6"/>
  <c r="Y58" i="6"/>
  <c r="X58" i="6"/>
  <c r="Z58" i="6" s="1"/>
  <c r="U52" i="6"/>
  <c r="T53" i="6"/>
  <c r="U53" i="6" s="1"/>
  <c r="S53" i="6"/>
  <c r="AD63" i="6" l="1"/>
  <c r="AC63" i="6"/>
  <c r="AE63" i="6" s="1"/>
  <c r="X59" i="6"/>
  <c r="Y59" i="6"/>
  <c r="Z59" i="6" s="1"/>
  <c r="I61" i="6"/>
  <c r="J61" i="6"/>
  <c r="T54" i="6"/>
  <c r="S54" i="6"/>
  <c r="U54" i="6" s="1"/>
  <c r="AC64" i="6" l="1"/>
  <c r="AD64" i="6"/>
  <c r="X60" i="6"/>
  <c r="Z60" i="6" s="1"/>
  <c r="Y60" i="6"/>
  <c r="K61" i="6"/>
  <c r="T55" i="6"/>
  <c r="S55" i="6"/>
  <c r="U55" i="6" s="1"/>
  <c r="Y61" i="6" l="1"/>
  <c r="X61" i="6"/>
  <c r="Z61" i="6"/>
  <c r="J62" i="6"/>
  <c r="I62" i="6"/>
  <c r="AE64" i="6"/>
  <c r="T56" i="6"/>
  <c r="S56" i="6"/>
  <c r="U56" i="6" s="1"/>
  <c r="AC65" i="6" l="1"/>
  <c r="AD65" i="6"/>
  <c r="AE65" i="6"/>
  <c r="X62" i="6"/>
  <c r="Z62" i="6" s="1"/>
  <c r="Y62" i="6"/>
  <c r="K62" i="6"/>
  <c r="S57" i="6"/>
  <c r="T57" i="6"/>
  <c r="U57" i="6" s="1"/>
  <c r="X63" i="6" l="1"/>
  <c r="Y63" i="6"/>
  <c r="Z63" i="6" s="1"/>
  <c r="AD66" i="6"/>
  <c r="AC66" i="6"/>
  <c r="J63" i="6"/>
  <c r="I63" i="6"/>
  <c r="K63" i="6" s="1"/>
  <c r="T58" i="6"/>
  <c r="S58" i="6"/>
  <c r="U58" i="6" s="1"/>
  <c r="Y64" i="6" l="1"/>
  <c r="X64" i="6"/>
  <c r="Z64" i="6"/>
  <c r="I64" i="6"/>
  <c r="K64" i="6" s="1"/>
  <c r="J64" i="6"/>
  <c r="AE66" i="6"/>
  <c r="S59" i="6"/>
  <c r="T59" i="6"/>
  <c r="Y65" i="6" l="1"/>
  <c r="X65" i="6"/>
  <c r="Z65" i="6" s="1"/>
  <c r="I65" i="6"/>
  <c r="J65" i="6"/>
  <c r="AC67" i="6"/>
  <c r="AD67" i="6"/>
  <c r="AE67" i="6" s="1"/>
  <c r="U59" i="6"/>
  <c r="K65" i="6" l="1"/>
  <c r="X66" i="6"/>
  <c r="Y66" i="6"/>
  <c r="Z66" i="6"/>
  <c r="AC68" i="6"/>
  <c r="AD68" i="6"/>
  <c r="T60" i="6"/>
  <c r="S60" i="6"/>
  <c r="U60" i="6" s="1"/>
  <c r="Y67" i="6" l="1"/>
  <c r="X67" i="6"/>
  <c r="Z67" i="6" s="1"/>
  <c r="AE68" i="6"/>
  <c r="J66" i="6"/>
  <c r="I66" i="6"/>
  <c r="K66" i="6" s="1"/>
  <c r="T61" i="6"/>
  <c r="U61" i="6"/>
  <c r="S61" i="6"/>
  <c r="X68" i="6" l="1"/>
  <c r="Y68" i="6"/>
  <c r="J67" i="6"/>
  <c r="I67" i="6"/>
  <c r="K67" i="6" s="1"/>
  <c r="AC69" i="6"/>
  <c r="AD69" i="6"/>
  <c r="AE69" i="6" s="1"/>
  <c r="T62" i="6"/>
  <c r="S62" i="6"/>
  <c r="J68" i="6" l="1"/>
  <c r="I68" i="6"/>
  <c r="K68" i="6" s="1"/>
  <c r="AC70" i="6"/>
  <c r="AD70" i="6"/>
  <c r="U62" i="6"/>
  <c r="T63" i="6" s="1"/>
  <c r="Z68" i="6"/>
  <c r="S63" i="6"/>
  <c r="I69" i="6" l="1"/>
  <c r="J69" i="6"/>
  <c r="K69" i="6" s="1"/>
  <c r="X69" i="6"/>
  <c r="Z69" i="6" s="1"/>
  <c r="Y69" i="6"/>
  <c r="AE70" i="6"/>
  <c r="U63" i="6"/>
  <c r="X70" i="6" l="1"/>
  <c r="Y70" i="6"/>
  <c r="J70" i="6"/>
  <c r="I70" i="6"/>
  <c r="K70" i="6" s="1"/>
  <c r="AC71" i="6"/>
  <c r="AD71" i="6"/>
  <c r="AE71" i="6"/>
  <c r="T64" i="6"/>
  <c r="S64" i="6"/>
  <c r="U64" i="6" s="1"/>
  <c r="I71" i="6" l="1"/>
  <c r="J71" i="6"/>
  <c r="K71" i="6"/>
  <c r="AC72" i="6"/>
  <c r="AE72" i="6" s="1"/>
  <c r="AD72" i="6"/>
  <c r="Z70" i="6"/>
  <c r="T65" i="6"/>
  <c r="S65" i="6"/>
  <c r="U65" i="6"/>
  <c r="AC73" i="6" l="1"/>
  <c r="AD73" i="6"/>
  <c r="J72" i="6"/>
  <c r="I72" i="6"/>
  <c r="K72" i="6" s="1"/>
  <c r="Y71" i="6"/>
  <c r="X71" i="6"/>
  <c r="S66" i="6"/>
  <c r="U66" i="6" s="1"/>
  <c r="T66" i="6"/>
  <c r="J73" i="6" l="1"/>
  <c r="I73" i="6"/>
  <c r="K73" i="6" s="1"/>
  <c r="Z71" i="6"/>
  <c r="AE73" i="6"/>
  <c r="S67" i="6"/>
  <c r="T67" i="6"/>
  <c r="X72" i="6" l="1"/>
  <c r="Y72" i="6"/>
  <c r="Z72" i="6"/>
  <c r="J74" i="6"/>
  <c r="K74" i="6" s="1"/>
  <c r="I74" i="6"/>
  <c r="AD74" i="6"/>
  <c r="AC74" i="6"/>
  <c r="U67" i="6"/>
  <c r="S68" i="6"/>
  <c r="T68" i="6"/>
  <c r="U68" i="6" s="1"/>
  <c r="J75" i="6" l="1"/>
  <c r="I75" i="6"/>
  <c r="K75" i="6" s="1"/>
  <c r="AE74" i="6"/>
  <c r="X73" i="6"/>
  <c r="Z73" i="6" s="1"/>
  <c r="Y73" i="6"/>
  <c r="S69" i="6"/>
  <c r="T69" i="6"/>
  <c r="X74" i="6" l="1"/>
  <c r="Y74" i="6"/>
  <c r="AD75" i="6"/>
  <c r="AC75" i="6"/>
  <c r="J76" i="6"/>
  <c r="I76" i="6"/>
  <c r="K76" i="6"/>
  <c r="U69" i="6"/>
  <c r="AE75" i="6" l="1"/>
  <c r="I77" i="6"/>
  <c r="J77" i="6"/>
  <c r="K77" i="6" s="1"/>
  <c r="Z74" i="6"/>
  <c r="S70" i="6"/>
  <c r="T70" i="6"/>
  <c r="J78" i="6" l="1"/>
  <c r="I78" i="6"/>
  <c r="K78" i="6" s="1"/>
  <c r="X75" i="6"/>
  <c r="Z75" i="6" s="1"/>
  <c r="Y75" i="6"/>
  <c r="AD76" i="6"/>
  <c r="AC76" i="6"/>
  <c r="AE76" i="6" s="1"/>
  <c r="U70" i="6"/>
  <c r="X76" i="6" l="1"/>
  <c r="Y76" i="6"/>
  <c r="J79" i="6"/>
  <c r="I79" i="6"/>
  <c r="K79" i="6" s="1"/>
  <c r="AC77" i="6"/>
  <c r="AE77" i="6" s="1"/>
  <c r="AD77" i="6"/>
  <c r="S71" i="6"/>
  <c r="T71" i="6"/>
  <c r="I80" i="6" l="1"/>
  <c r="J80" i="6"/>
  <c r="K80" i="6" s="1"/>
  <c r="AC78" i="6"/>
  <c r="AE78" i="6" s="1"/>
  <c r="AD78" i="6"/>
  <c r="Z76" i="6"/>
  <c r="U71" i="6"/>
  <c r="AC79" i="6" l="1"/>
  <c r="AD79" i="6"/>
  <c r="AE79" i="6" s="1"/>
  <c r="J81" i="6"/>
  <c r="I81" i="6"/>
  <c r="K81" i="6" s="1"/>
  <c r="Y77" i="6"/>
  <c r="X77" i="6"/>
  <c r="Z77" i="6"/>
  <c r="S72" i="6"/>
  <c r="T72" i="6"/>
  <c r="Y78" i="6" l="1"/>
  <c r="X78" i="6"/>
  <c r="I82" i="6"/>
  <c r="K82" i="6" s="1"/>
  <c r="J82" i="6"/>
  <c r="AD80" i="6"/>
  <c r="AC80" i="6"/>
  <c r="U72" i="6"/>
  <c r="J83" i="6" l="1"/>
  <c r="I83" i="6"/>
  <c r="K83" i="6" s="1"/>
  <c r="AE80" i="6"/>
  <c r="Z78" i="6"/>
  <c r="T73" i="6"/>
  <c r="S73" i="6"/>
  <c r="J84" i="6" l="1"/>
  <c r="I84" i="6"/>
  <c r="K84" i="6" s="1"/>
  <c r="AD81" i="6"/>
  <c r="AC81" i="6"/>
  <c r="AE81" i="6" s="1"/>
  <c r="U73" i="6"/>
  <c r="X79" i="6"/>
  <c r="Z79" i="6" s="1"/>
  <c r="Y79" i="6"/>
  <c r="T74" i="6"/>
  <c r="S74" i="6"/>
  <c r="U74" i="6" s="1"/>
  <c r="AC82" i="6" l="1"/>
  <c r="AD82" i="6"/>
  <c r="X80" i="6"/>
  <c r="Z80" i="6" s="1"/>
  <c r="Y80" i="6"/>
  <c r="J85" i="6"/>
  <c r="I85" i="6"/>
  <c r="K85" i="6"/>
  <c r="T75" i="6"/>
  <c r="S75" i="6"/>
  <c r="U75" i="6" s="1"/>
  <c r="Y81" i="6" l="1"/>
  <c r="X81" i="6"/>
  <c r="Z81" i="6" s="1"/>
  <c r="J86" i="6"/>
  <c r="K86" i="6" s="1"/>
  <c r="I86" i="6"/>
  <c r="AE82" i="6"/>
  <c r="S76" i="6"/>
  <c r="T76" i="6"/>
  <c r="J87" i="6" l="1"/>
  <c r="I87" i="6"/>
  <c r="K87" i="6" s="1"/>
  <c r="Y82" i="6"/>
  <c r="Z82" i="6" s="1"/>
  <c r="X82" i="6"/>
  <c r="AD83" i="6"/>
  <c r="AC83" i="6"/>
  <c r="U76" i="6"/>
  <c r="T77" i="6"/>
  <c r="S77" i="6"/>
  <c r="X83" i="6" l="1"/>
  <c r="Y83" i="6"/>
  <c r="J88" i="6"/>
  <c r="I88" i="6"/>
  <c r="K88" i="6" s="1"/>
  <c r="AE83" i="6"/>
  <c r="U77" i="6"/>
  <c r="T78" i="6" s="1"/>
  <c r="S78" i="6"/>
  <c r="J89" i="6" l="1"/>
  <c r="I89" i="6"/>
  <c r="K89" i="6" s="1"/>
  <c r="AC84" i="6"/>
  <c r="AE84" i="6" s="1"/>
  <c r="AD84" i="6"/>
  <c r="Z83" i="6"/>
  <c r="U78" i="6"/>
  <c r="I90" i="6" l="1"/>
  <c r="J90" i="6"/>
  <c r="AD85" i="6"/>
  <c r="AC85" i="6"/>
  <c r="X84" i="6"/>
  <c r="Y84" i="6"/>
  <c r="S79" i="6"/>
  <c r="T79" i="6"/>
  <c r="U79" i="6" s="1"/>
  <c r="AE85" i="6" l="1"/>
  <c r="Z84" i="6"/>
  <c r="K90" i="6"/>
  <c r="S80" i="6"/>
  <c r="T80" i="6"/>
  <c r="Y85" i="6" l="1"/>
  <c r="X85" i="6"/>
  <c r="J91" i="6"/>
  <c r="I91" i="6"/>
  <c r="K91" i="6" s="1"/>
  <c r="AD86" i="6"/>
  <c r="AC86" i="6"/>
  <c r="AE86" i="6"/>
  <c r="U80" i="6"/>
  <c r="J92" i="6" l="1"/>
  <c r="I92" i="6"/>
  <c r="K92" i="6" s="1"/>
  <c r="AD87" i="6"/>
  <c r="AE87" i="6" s="1"/>
  <c r="AC87" i="6"/>
  <c r="Z85" i="6"/>
  <c r="T81" i="6"/>
  <c r="S81" i="6"/>
  <c r="U81" i="6" s="1"/>
  <c r="AC88" i="6" l="1"/>
  <c r="AD88" i="6"/>
  <c r="AE88" i="6" s="1"/>
  <c r="I93" i="6"/>
  <c r="K93" i="6" s="1"/>
  <c r="J93" i="6"/>
  <c r="Y86" i="6"/>
  <c r="X86" i="6"/>
  <c r="Z86" i="6" s="1"/>
  <c r="S82" i="6"/>
  <c r="T82" i="6"/>
  <c r="U82" i="6" s="1"/>
  <c r="J94" i="6" l="1"/>
  <c r="I94" i="6"/>
  <c r="K94" i="6" s="1"/>
  <c r="AD89" i="6"/>
  <c r="AC89" i="6"/>
  <c r="X87" i="6"/>
  <c r="Y87" i="6"/>
  <c r="Z87" i="6" s="1"/>
  <c r="S83" i="6"/>
  <c r="T83" i="6"/>
  <c r="U83" i="6" l="1"/>
  <c r="AE89" i="6"/>
  <c r="J95" i="6"/>
  <c r="I95" i="6"/>
  <c r="K95" i="6" s="1"/>
  <c r="Y88" i="6"/>
  <c r="X88" i="6"/>
  <c r="S84" i="6"/>
  <c r="T84" i="6"/>
  <c r="J96" i="6" l="1"/>
  <c r="I96" i="6"/>
  <c r="K96" i="6" s="1"/>
  <c r="Z88" i="6"/>
  <c r="AD90" i="6"/>
  <c r="AC90" i="6"/>
  <c r="AE90" i="6"/>
  <c r="U84" i="6"/>
  <c r="S85" i="6" s="1"/>
  <c r="J97" i="6" l="1"/>
  <c r="I97" i="6"/>
  <c r="K97" i="6"/>
  <c r="AC91" i="6"/>
  <c r="AD91" i="6"/>
  <c r="X89" i="6"/>
  <c r="Y89" i="6"/>
  <c r="Z89" i="6"/>
  <c r="T85" i="6"/>
  <c r="U85" i="6"/>
  <c r="J98" i="6" l="1"/>
  <c r="I98" i="6"/>
  <c r="K98" i="6"/>
  <c r="Y90" i="6"/>
  <c r="X90" i="6"/>
  <c r="AE91" i="6"/>
  <c r="T86" i="6"/>
  <c r="U86" i="6"/>
  <c r="S86" i="6"/>
  <c r="AD92" i="6" l="1"/>
  <c r="AC92" i="6"/>
  <c r="I99" i="6"/>
  <c r="J99" i="6"/>
  <c r="K99" i="6" s="1"/>
  <c r="Z90" i="6"/>
  <c r="S87" i="6"/>
  <c r="T87" i="6"/>
  <c r="U87" i="6" s="1"/>
  <c r="J100" i="6" l="1"/>
  <c r="I100" i="6"/>
  <c r="K100" i="6"/>
  <c r="Y91" i="6"/>
  <c r="Z91" i="6" s="1"/>
  <c r="X91" i="6"/>
  <c r="AE92" i="6"/>
  <c r="S88" i="6"/>
  <c r="T88" i="6"/>
  <c r="X92" i="6" l="1"/>
  <c r="Y92" i="6"/>
  <c r="Z92" i="6" s="1"/>
  <c r="AD93" i="6"/>
  <c r="AC93" i="6"/>
  <c r="J101" i="6"/>
  <c r="I101" i="6"/>
  <c r="K101" i="6"/>
  <c r="U88" i="6"/>
  <c r="X93" i="6" l="1"/>
  <c r="Y93" i="6"/>
  <c r="Z93" i="6" s="1"/>
  <c r="I102" i="6"/>
  <c r="K102" i="6" s="1"/>
  <c r="J102" i="6"/>
  <c r="AE93" i="6"/>
  <c r="S89" i="6"/>
  <c r="T89" i="6"/>
  <c r="I103" i="6" l="1"/>
  <c r="J103" i="6"/>
  <c r="K103" i="6"/>
  <c r="Y94" i="6"/>
  <c r="Z94" i="6" s="1"/>
  <c r="X94" i="6"/>
  <c r="AD94" i="6"/>
  <c r="AC94" i="6"/>
  <c r="AE94" i="6" s="1"/>
  <c r="U89" i="6"/>
  <c r="S90" i="6"/>
  <c r="T90" i="6"/>
  <c r="U90" i="6" s="1"/>
  <c r="X95" i="6" l="1"/>
  <c r="Y95" i="6"/>
  <c r="AC95" i="6"/>
  <c r="AE95" i="6"/>
  <c r="AD95" i="6"/>
  <c r="J104" i="6"/>
  <c r="I104" i="6"/>
  <c r="K104" i="6"/>
  <c r="S91" i="6"/>
  <c r="T91" i="6"/>
  <c r="J105" i="6" l="1"/>
  <c r="I105" i="6"/>
  <c r="K105" i="6"/>
  <c r="AC96" i="6"/>
  <c r="AE96" i="6" s="1"/>
  <c r="AD96" i="6"/>
  <c r="Z95" i="6"/>
  <c r="U91" i="6"/>
  <c r="AD97" i="6" l="1"/>
  <c r="AC97" i="6"/>
  <c r="Y96" i="6"/>
  <c r="X96" i="6"/>
  <c r="Z96" i="6" s="1"/>
  <c r="J106" i="6"/>
  <c r="I106" i="6"/>
  <c r="K106" i="6"/>
  <c r="S92" i="6"/>
  <c r="T92" i="6"/>
  <c r="X97" i="6" l="1"/>
  <c r="Y97" i="6"/>
  <c r="Z97" i="6"/>
  <c r="J107" i="6"/>
  <c r="I107" i="6"/>
  <c r="AE97" i="6"/>
  <c r="U92" i="6"/>
  <c r="AC98" i="6" l="1"/>
  <c r="AE98" i="6" s="1"/>
  <c r="AD98" i="6"/>
  <c r="X98" i="6"/>
  <c r="Z98" i="6" s="1"/>
  <c r="Y98" i="6"/>
  <c r="K107" i="6"/>
  <c r="S93" i="6"/>
  <c r="T93" i="6"/>
  <c r="Y99" i="6" l="1"/>
  <c r="X99" i="6"/>
  <c r="Z99" i="6"/>
  <c r="AC99" i="6"/>
  <c r="AD99" i="6"/>
  <c r="I108" i="6"/>
  <c r="J108" i="6"/>
  <c r="K108" i="6"/>
  <c r="U93" i="6"/>
  <c r="T94" i="6"/>
  <c r="S94" i="6"/>
  <c r="U94" i="6" s="1"/>
  <c r="J109" i="6" l="1"/>
  <c r="I109" i="6"/>
  <c r="K109" i="6" s="1"/>
  <c r="Y100" i="6"/>
  <c r="X100" i="6"/>
  <c r="Z100" i="6" s="1"/>
  <c r="AE99" i="6"/>
  <c r="T95" i="6"/>
  <c r="S95" i="6"/>
  <c r="X101" i="6" l="1"/>
  <c r="Y101" i="6"/>
  <c r="I110" i="6"/>
  <c r="K110" i="6" s="1"/>
  <c r="J110" i="6"/>
  <c r="AD100" i="6"/>
  <c r="AC100" i="6"/>
  <c r="AE100" i="6"/>
  <c r="U95" i="6"/>
  <c r="J111" i="6" l="1"/>
  <c r="I111" i="6"/>
  <c r="K111" i="6" s="1"/>
  <c r="AC101" i="6"/>
  <c r="AE101" i="6" s="1"/>
  <c r="AD101" i="6"/>
  <c r="Z101" i="6"/>
  <c r="T96" i="6"/>
  <c r="S96" i="6"/>
  <c r="AC102" i="6" l="1"/>
  <c r="AD102" i="6"/>
  <c r="AE102" i="6" s="1"/>
  <c r="J112" i="6"/>
  <c r="I112" i="6"/>
  <c r="Y102" i="6"/>
  <c r="X102" i="6"/>
  <c r="Z102" i="6"/>
  <c r="U96" i="6"/>
  <c r="T97" i="6"/>
  <c r="S97" i="6"/>
  <c r="AD103" i="6" l="1"/>
  <c r="AC103" i="6"/>
  <c r="AE103" i="6" s="1"/>
  <c r="U97" i="6"/>
  <c r="T98" i="6" s="1"/>
  <c r="X103" i="6"/>
  <c r="Y103" i="6"/>
  <c r="K112" i="6"/>
  <c r="AC104" i="6" l="1"/>
  <c r="AE104" i="6" s="1"/>
  <c r="AD104" i="6"/>
  <c r="S98" i="6"/>
  <c r="U98" i="6" s="1"/>
  <c r="J113" i="6"/>
  <c r="I113" i="6"/>
  <c r="K113" i="6"/>
  <c r="Z103" i="6"/>
  <c r="S99" i="6" l="1"/>
  <c r="T99" i="6"/>
  <c r="AC105" i="6"/>
  <c r="AE105" i="6" s="1"/>
  <c r="AD105" i="6"/>
  <c r="X104" i="6"/>
  <c r="Y104" i="6"/>
  <c r="Z104" i="6"/>
  <c r="I114" i="6"/>
  <c r="J114" i="6"/>
  <c r="AD106" i="6" l="1"/>
  <c r="AC106" i="6"/>
  <c r="X105" i="6"/>
  <c r="Y105" i="6"/>
  <c r="K114" i="6"/>
  <c r="U99" i="6"/>
  <c r="Z105" i="6" l="1"/>
  <c r="S100" i="6"/>
  <c r="T100" i="6"/>
  <c r="J115" i="6"/>
  <c r="I115" i="6"/>
  <c r="AE106" i="6"/>
  <c r="U100" i="6" l="1"/>
  <c r="AD107" i="6"/>
  <c r="AC107" i="6"/>
  <c r="K115" i="6"/>
  <c r="Y106" i="6"/>
  <c r="X106" i="6"/>
  <c r="Z106" i="6"/>
  <c r="X107" i="6" l="1"/>
  <c r="Y107" i="6"/>
  <c r="Z107" i="6"/>
  <c r="AE107" i="6"/>
  <c r="J116" i="6"/>
  <c r="I116" i="6"/>
  <c r="K116" i="6"/>
  <c r="S101" i="6"/>
  <c r="T101" i="6"/>
  <c r="J117" i="6" l="1"/>
  <c r="I117" i="6"/>
  <c r="K117" i="6"/>
  <c r="AC108" i="6"/>
  <c r="AE108" i="6" s="1"/>
  <c r="AD108" i="6"/>
  <c r="Y108" i="6"/>
  <c r="X108" i="6"/>
  <c r="Z108" i="6"/>
  <c r="U101" i="6"/>
  <c r="AD109" i="6" l="1"/>
  <c r="AC109" i="6"/>
  <c r="AE109" i="6" s="1"/>
  <c r="I118" i="6"/>
  <c r="J118" i="6"/>
  <c r="Y109" i="6"/>
  <c r="X109" i="6"/>
  <c r="Z109" i="6" s="1"/>
  <c r="S102" i="6"/>
  <c r="T102" i="6"/>
  <c r="K118" i="6" l="1"/>
  <c r="AC110" i="6"/>
  <c r="AD110" i="6"/>
  <c r="U102" i="6"/>
  <c r="X110" i="6"/>
  <c r="Y110" i="6"/>
  <c r="Z110" i="6"/>
  <c r="S103" i="6" l="1"/>
  <c r="T103" i="6"/>
  <c r="U103" i="6" s="1"/>
  <c r="AE110" i="6"/>
  <c r="Y111" i="6"/>
  <c r="X111" i="6"/>
  <c r="Z111" i="6" s="1"/>
  <c r="I119" i="6"/>
  <c r="K119" i="6" s="1"/>
  <c r="J119" i="6"/>
  <c r="J120" i="6" l="1"/>
  <c r="I120" i="6"/>
  <c r="K120" i="6"/>
  <c r="T104" i="6"/>
  <c r="U104" i="6" s="1"/>
  <c r="S104" i="6"/>
  <c r="AC111" i="6"/>
  <c r="AD111" i="6"/>
  <c r="AE111" i="6" s="1"/>
  <c r="Y112" i="6"/>
  <c r="X112" i="6"/>
  <c r="S105" i="6" l="1"/>
  <c r="T105" i="6"/>
  <c r="U105" i="6" s="1"/>
  <c r="AD112" i="6"/>
  <c r="AC112" i="6"/>
  <c r="AE112" i="6" s="1"/>
  <c r="I121" i="6"/>
  <c r="J121" i="6"/>
  <c r="K121" i="6"/>
  <c r="Z112" i="6"/>
  <c r="AC113" i="6" l="1"/>
  <c r="AD113" i="6"/>
  <c r="T106" i="6"/>
  <c r="S106" i="6"/>
  <c r="U106" i="6" s="1"/>
  <c r="J122" i="6"/>
  <c r="I122" i="6"/>
  <c r="K122" i="6"/>
  <c r="X113" i="6"/>
  <c r="Z113" i="6" s="1"/>
  <c r="Y113" i="6"/>
  <c r="X114" i="6" l="1"/>
  <c r="Y114" i="6"/>
  <c r="Z114" i="6"/>
  <c r="S107" i="6"/>
  <c r="U107" i="6" s="1"/>
  <c r="T107" i="6"/>
  <c r="J123" i="6"/>
  <c r="I123" i="6"/>
  <c r="K123" i="6"/>
  <c r="AE113" i="6"/>
  <c r="T108" i="6" l="1"/>
  <c r="S108" i="6"/>
  <c r="X115" i="6"/>
  <c r="Y115" i="6"/>
  <c r="J124" i="6"/>
  <c r="I124" i="6"/>
  <c r="K124" i="6"/>
  <c r="AD114" i="6"/>
  <c r="AC114" i="6"/>
  <c r="AE114" i="6" s="1"/>
  <c r="AD115" i="6" l="1"/>
  <c r="AC115" i="6"/>
  <c r="AE115" i="6" s="1"/>
  <c r="Z115" i="6"/>
  <c r="U108" i="6"/>
  <c r="AC116" i="6" l="1"/>
  <c r="AD116" i="6"/>
  <c r="S109" i="6"/>
  <c r="U109" i="6" s="1"/>
  <c r="T109" i="6"/>
  <c r="X116" i="6"/>
  <c r="Y116" i="6"/>
  <c r="Z116" i="6" s="1"/>
  <c r="S110" i="6" l="1"/>
  <c r="T110" i="6"/>
  <c r="X117" i="6"/>
  <c r="Y117" i="6"/>
  <c r="AE116" i="6"/>
  <c r="Z117" i="6" l="1"/>
  <c r="AC117" i="6"/>
  <c r="AD117" i="6"/>
  <c r="AE117" i="6" s="1"/>
  <c r="U110" i="6"/>
  <c r="AC118" i="6" l="1"/>
  <c r="AD118" i="6"/>
  <c r="AE118" i="6" s="1"/>
  <c r="S111" i="6"/>
  <c r="T111" i="6"/>
  <c r="U111" i="6" s="1"/>
  <c r="X118" i="6"/>
  <c r="Y118" i="6"/>
  <c r="AD119" i="6" l="1"/>
  <c r="AC119" i="6"/>
  <c r="AE119" i="6"/>
  <c r="S112" i="6"/>
  <c r="U112" i="6" s="1"/>
  <c r="T112" i="6"/>
  <c r="Z118" i="6"/>
  <c r="T113" i="6" l="1"/>
  <c r="S113" i="6"/>
  <c r="U113" i="6"/>
  <c r="Y119" i="6"/>
  <c r="Z119" i="6" s="1"/>
  <c r="X119" i="6"/>
  <c r="AD120" i="6"/>
  <c r="AC120" i="6"/>
  <c r="AE120" i="6" s="1"/>
  <c r="X120" i="6" l="1"/>
  <c r="Y120" i="6"/>
  <c r="AD121" i="6"/>
  <c r="AC121" i="6"/>
  <c r="AE121" i="6" s="1"/>
  <c r="T114" i="6"/>
  <c r="S114" i="6"/>
  <c r="U114" i="6" s="1"/>
  <c r="AD122" i="6" l="1"/>
  <c r="AC122" i="6"/>
  <c r="AE122" i="6" s="1"/>
  <c r="S115" i="6"/>
  <c r="U115" i="6" s="1"/>
  <c r="T115" i="6"/>
  <c r="Z120" i="6"/>
  <c r="T116" i="6" l="1"/>
  <c r="S116" i="6"/>
  <c r="X121" i="6"/>
  <c r="Y121" i="6"/>
  <c r="Z121" i="6" s="1"/>
  <c r="AD123" i="6"/>
  <c r="AC123" i="6"/>
  <c r="AE123" i="6" s="1"/>
  <c r="Y122" i="6" l="1"/>
  <c r="X122" i="6"/>
  <c r="AD124" i="6"/>
  <c r="AC124" i="6"/>
  <c r="AE124" i="6" s="1"/>
  <c r="U116" i="6"/>
  <c r="AC125" i="6" l="1"/>
  <c r="AD125" i="6"/>
  <c r="AE125" i="6"/>
  <c r="S117" i="6"/>
  <c r="U117" i="6" s="1"/>
  <c r="T117" i="6"/>
  <c r="Z122" i="6"/>
  <c r="S118" i="6" l="1"/>
  <c r="T118" i="6"/>
  <c r="AD126" i="6"/>
  <c r="AC126" i="6"/>
  <c r="AE126" i="6" s="1"/>
  <c r="X123" i="6"/>
  <c r="Y123" i="6"/>
  <c r="AD127" i="6" l="1"/>
  <c r="AC127" i="6"/>
  <c r="AE127" i="6" s="1"/>
  <c r="Z123" i="6"/>
  <c r="U118" i="6"/>
  <c r="AC128" i="6" l="1"/>
  <c r="AD128" i="6"/>
  <c r="AE128" i="6" s="1"/>
  <c r="Y124" i="6"/>
  <c r="X124" i="6"/>
  <c r="Z124" i="6" s="1"/>
  <c r="T119" i="6"/>
  <c r="S119" i="6"/>
  <c r="U119" i="6" s="1"/>
  <c r="T120" i="6" s="1"/>
  <c r="X125" i="6" l="1"/>
  <c r="Y125" i="6"/>
  <c r="S120" i="6"/>
  <c r="U120" i="6" s="1"/>
  <c r="S121" i="6" s="1"/>
  <c r="AC129" i="6"/>
  <c r="AE129" i="6" s="1"/>
  <c r="AD129" i="6"/>
  <c r="AC130" i="6" l="1"/>
  <c r="AE130" i="6" s="1"/>
  <c r="AD130" i="6"/>
  <c r="T121" i="6"/>
  <c r="U121" i="6" s="1"/>
  <c r="T122" i="6" s="1"/>
  <c r="Z125" i="6"/>
  <c r="AD131" i="6" l="1"/>
  <c r="AC131" i="6"/>
  <c r="S122" i="6"/>
  <c r="U122" i="6" s="1"/>
  <c r="Y126" i="6"/>
  <c r="Z126" i="6" s="1"/>
  <c r="X126" i="6"/>
  <c r="AE131" i="6"/>
  <c r="Y127" i="6" l="1"/>
  <c r="X127" i="6"/>
  <c r="Z127" i="6" s="1"/>
  <c r="AC132" i="6"/>
  <c r="AD132" i="6"/>
  <c r="AE132" i="6" s="1"/>
  <c r="T123" i="6"/>
  <c r="S123" i="6"/>
  <c r="Y128" i="6" l="1"/>
  <c r="X128" i="6"/>
  <c r="Z128" i="6" s="1"/>
  <c r="AC133" i="6"/>
  <c r="AD133" i="6"/>
  <c r="U123" i="6"/>
  <c r="X129" i="6" l="1"/>
  <c r="Y129" i="6"/>
  <c r="T124" i="6"/>
  <c r="U124" i="6" s="1"/>
  <c r="S124" i="6"/>
  <c r="AE133" i="6"/>
  <c r="Z129" i="6" l="1"/>
  <c r="S125" i="6"/>
  <c r="T125" i="6"/>
  <c r="U125" i="6" s="1"/>
  <c r="AD134" i="6"/>
  <c r="AC134" i="6"/>
  <c r="Y130" i="6" l="1"/>
  <c r="X130" i="6"/>
  <c r="Z130" i="6" s="1"/>
  <c r="T126" i="6"/>
  <c r="S126" i="6"/>
  <c r="AE134" i="6"/>
  <c r="Y131" i="6" l="1"/>
  <c r="X131" i="6"/>
  <c r="U126" i="6"/>
  <c r="S127" i="6" s="1"/>
  <c r="U127" i="6" s="1"/>
  <c r="T127" i="6"/>
  <c r="AD135" i="6"/>
  <c r="AC135" i="6"/>
  <c r="AE135" i="6"/>
  <c r="Z131" i="6" l="1"/>
  <c r="T128" i="6"/>
  <c r="S128" i="6"/>
  <c r="U128" i="6" s="1"/>
  <c r="AD136" i="6"/>
  <c r="AC136" i="6"/>
  <c r="Y132" i="6" l="1"/>
  <c r="X132" i="6"/>
  <c r="Z132" i="6" s="1"/>
  <c r="S129" i="6"/>
  <c r="T129" i="6"/>
  <c r="AE136" i="6"/>
  <c r="Y133" i="6" l="1"/>
  <c r="X133" i="6"/>
  <c r="U129" i="6"/>
  <c r="S130" i="6" s="1"/>
  <c r="U130" i="6" s="1"/>
  <c r="T130" i="6"/>
  <c r="AD137" i="6"/>
  <c r="AC137" i="6"/>
  <c r="AE137" i="6" s="1"/>
  <c r="Z133" i="6" l="1"/>
  <c r="AD138" i="6"/>
  <c r="AC138" i="6"/>
  <c r="AE138" i="6" s="1"/>
  <c r="S131" i="6"/>
  <c r="T131" i="6"/>
  <c r="U131" i="6" s="1"/>
  <c r="Y134" i="6" l="1"/>
  <c r="X134" i="6"/>
  <c r="Z134" i="6" s="1"/>
  <c r="S132" i="6"/>
  <c r="T132" i="6"/>
  <c r="U132" i="6" s="1"/>
  <c r="AC139" i="6"/>
  <c r="AD139" i="6"/>
  <c r="Y135" i="6" l="1"/>
  <c r="X135" i="6"/>
  <c r="Z135" i="6" s="1"/>
  <c r="AE139" i="6"/>
  <c r="AD140" i="6" s="1"/>
  <c r="AC140" i="6"/>
  <c r="S133" i="6"/>
  <c r="T133" i="6"/>
  <c r="Y136" i="6" l="1"/>
  <c r="X136" i="6"/>
  <c r="Z136" i="6" s="1"/>
  <c r="U133" i="6"/>
  <c r="AE140" i="6"/>
  <c r="Y137" i="6" l="1"/>
  <c r="X137" i="6"/>
  <c r="Z137" i="6"/>
  <c r="AD141" i="6"/>
  <c r="AC141" i="6"/>
  <c r="T134" i="6"/>
  <c r="S134" i="6"/>
  <c r="U134" i="6" s="1"/>
  <c r="Y138" i="6" l="1"/>
  <c r="X138" i="6"/>
  <c r="Z138" i="6"/>
  <c r="AE141" i="6"/>
  <c r="AD142" i="6" s="1"/>
  <c r="S135" i="6"/>
  <c r="T135" i="6"/>
  <c r="AC142" i="6" l="1"/>
  <c r="Y139" i="6"/>
  <c r="X139" i="6"/>
  <c r="Z139" i="6"/>
  <c r="AE142" i="6"/>
  <c r="U135" i="6"/>
  <c r="Y140" i="6" l="1"/>
  <c r="X140" i="6"/>
  <c r="T136" i="6"/>
  <c r="S136" i="6"/>
  <c r="AD143" i="6"/>
  <c r="AC143" i="6"/>
  <c r="AE143" i="6" s="1"/>
  <c r="Z140" i="6" l="1"/>
  <c r="AC144" i="6"/>
  <c r="AD144" i="6"/>
  <c r="U136" i="6"/>
  <c r="AE144" i="6" l="1"/>
  <c r="X141" i="6"/>
  <c r="Y141" i="6"/>
  <c r="Z141" i="6" s="1"/>
  <c r="AC145" i="6"/>
  <c r="AD145" i="6"/>
  <c r="AE145" i="6" s="1"/>
  <c r="T137" i="6"/>
  <c r="S137" i="6"/>
  <c r="X142" i="6" l="1"/>
  <c r="Y142" i="6"/>
  <c r="Z142" i="6" s="1"/>
  <c r="AD146" i="6"/>
  <c r="AC146" i="6"/>
  <c r="U137" i="6"/>
  <c r="AE146" i="6" l="1"/>
  <c r="Y143" i="6"/>
  <c r="X143" i="6"/>
  <c r="Z143" i="6" s="1"/>
  <c r="S138" i="6"/>
  <c r="T138" i="6"/>
  <c r="AC147" i="6"/>
  <c r="AD147" i="6"/>
  <c r="AE147" i="6" s="1"/>
  <c r="Y144" i="6" l="1"/>
  <c r="X144" i="6"/>
  <c r="Z144" i="6"/>
  <c r="U138" i="6"/>
  <c r="AC148" i="6"/>
  <c r="AD148" i="6"/>
  <c r="AE148" i="6" s="1"/>
  <c r="T139" i="6" l="1"/>
  <c r="S139" i="6"/>
  <c r="U139" i="6" s="1"/>
  <c r="Y145" i="6"/>
  <c r="X145" i="6"/>
  <c r="AD149" i="6"/>
  <c r="AC149" i="6"/>
  <c r="AE149" i="6" s="1"/>
  <c r="T140" i="6" l="1"/>
  <c r="S140" i="6"/>
  <c r="Z145" i="6"/>
  <c r="AC150" i="6"/>
  <c r="AE150" i="6" s="1"/>
  <c r="AD150" i="6"/>
  <c r="U140" i="6"/>
  <c r="Y146" i="6" l="1"/>
  <c r="X146" i="6"/>
  <c r="Z146" i="6" s="1"/>
  <c r="AD151" i="6"/>
  <c r="AC151" i="6"/>
  <c r="T141" i="6"/>
  <c r="S141" i="6"/>
  <c r="U141" i="6"/>
  <c r="Y147" i="6" l="1"/>
  <c r="X147" i="6"/>
  <c r="Z147" i="6"/>
  <c r="AE151" i="6"/>
  <c r="AD152" i="6" s="1"/>
  <c r="T142" i="6"/>
  <c r="S142" i="6"/>
  <c r="U142" i="6" s="1"/>
  <c r="Y148" i="6" l="1"/>
  <c r="X148" i="6"/>
  <c r="AC152" i="6"/>
  <c r="AE152" i="6" s="1"/>
  <c r="AD153" i="6" s="1"/>
  <c r="T143" i="6"/>
  <c r="S143" i="6"/>
  <c r="AC153" i="6" l="1"/>
  <c r="AE153" i="6" s="1"/>
  <c r="Z148" i="6"/>
  <c r="AC154" i="6"/>
  <c r="AD154" i="6"/>
  <c r="AE154" i="6" s="1"/>
  <c r="U143" i="6"/>
  <c r="Y149" i="6" l="1"/>
  <c r="X149" i="6"/>
  <c r="Z149" i="6"/>
  <c r="AC155" i="6"/>
  <c r="AD155" i="6"/>
  <c r="S144" i="6"/>
  <c r="T144" i="6"/>
  <c r="U144" i="6" s="1"/>
  <c r="Y150" i="6" l="1"/>
  <c r="X150" i="6"/>
  <c r="Z150" i="6" s="1"/>
  <c r="T145" i="6"/>
  <c r="S145" i="6"/>
  <c r="U145" i="6" s="1"/>
  <c r="AE155" i="6"/>
  <c r="X151" i="6" l="1"/>
  <c r="Y151" i="6"/>
  <c r="AD156" i="6"/>
  <c r="AE156" i="6"/>
  <c r="AC156" i="6"/>
  <c r="S146" i="6"/>
  <c r="T146" i="6"/>
  <c r="U146" i="6" s="1"/>
  <c r="Z151" i="6" l="1"/>
  <c r="S147" i="6"/>
  <c r="T147" i="6"/>
  <c r="U147" i="6" s="1"/>
  <c r="AC157" i="6"/>
  <c r="AD157" i="6"/>
  <c r="AE157" i="6" l="1"/>
  <c r="Y152" i="6"/>
  <c r="X152" i="6"/>
  <c r="Z152" i="6"/>
  <c r="AC158" i="6"/>
  <c r="AD158" i="6"/>
  <c r="S148" i="6"/>
  <c r="T148" i="6"/>
  <c r="Y153" i="6" l="1"/>
  <c r="X153" i="6"/>
  <c r="Z153" i="6"/>
  <c r="U148" i="6"/>
  <c r="AE158" i="6"/>
  <c r="Y154" i="6" l="1"/>
  <c r="X154" i="6"/>
  <c r="Z154" i="6" s="1"/>
  <c r="AC159" i="6"/>
  <c r="AD159" i="6"/>
  <c r="S149" i="6"/>
  <c r="T149" i="6"/>
  <c r="U149" i="6" s="1"/>
  <c r="AE159" i="6" l="1"/>
  <c r="Y155" i="6"/>
  <c r="X155" i="6"/>
  <c r="Z155" i="6"/>
  <c r="S150" i="6"/>
  <c r="T150" i="6"/>
  <c r="U150" i="6" s="1"/>
  <c r="AC160" i="6"/>
  <c r="AE160" i="6" s="1"/>
  <c r="AD160" i="6"/>
  <c r="Y156" i="6" l="1"/>
  <c r="X156" i="6"/>
  <c r="Z156" i="6"/>
  <c r="S151" i="6"/>
  <c r="T151" i="6"/>
  <c r="AD161" i="6"/>
  <c r="AC161" i="6"/>
  <c r="Y157" i="6" l="1"/>
  <c r="X157" i="6"/>
  <c r="Z157" i="6" s="1"/>
  <c r="AE161" i="6"/>
  <c r="U151" i="6"/>
  <c r="Y158" i="6" l="1"/>
  <c r="X158" i="6"/>
  <c r="Z158" i="6"/>
  <c r="S152" i="6"/>
  <c r="U152" i="6" s="1"/>
  <c r="T152" i="6"/>
  <c r="AD162" i="6"/>
  <c r="AC162" i="6"/>
  <c r="Y159" i="6" l="1"/>
  <c r="X159" i="6"/>
  <c r="Z159" i="6"/>
  <c r="T153" i="6"/>
  <c r="S153" i="6"/>
  <c r="AE162" i="6"/>
  <c r="X160" i="6" l="1"/>
  <c r="Y160" i="6"/>
  <c r="Z160" i="6" s="1"/>
  <c r="U153" i="6"/>
  <c r="S154" i="6" s="1"/>
  <c r="U154" i="6" s="1"/>
  <c r="T154" i="6"/>
  <c r="AC163" i="6"/>
  <c r="AD163" i="6"/>
  <c r="AE163" i="6" s="1"/>
  <c r="X161" i="6" l="1"/>
  <c r="Y161" i="6"/>
  <c r="Z161" i="6"/>
  <c r="AC164" i="6"/>
  <c r="AD164" i="6"/>
  <c r="T155" i="6"/>
  <c r="S155" i="6"/>
  <c r="U155" i="6" s="1"/>
  <c r="X162" i="6" l="1"/>
  <c r="Y162" i="6"/>
  <c r="Z162" i="6"/>
  <c r="AE164" i="6"/>
  <c r="AC165" i="6" s="1"/>
  <c r="T156" i="6"/>
  <c r="S156" i="6"/>
  <c r="U156" i="6" s="1"/>
  <c r="AD165" i="6"/>
  <c r="AE165" i="6" l="1"/>
  <c r="X163" i="6"/>
  <c r="Y163" i="6"/>
  <c r="Z163" i="6" s="1"/>
  <c r="T157" i="6"/>
  <c r="S157" i="6"/>
  <c r="AD166" i="6"/>
  <c r="AC166" i="6"/>
  <c r="AE166" i="6" s="1"/>
  <c r="Y164" i="6" l="1"/>
  <c r="X164" i="6"/>
  <c r="Z164" i="6"/>
  <c r="U157" i="6"/>
  <c r="S158" i="6" s="1"/>
  <c r="AD167" i="6"/>
  <c r="AC167" i="6"/>
  <c r="AE167" i="6" s="1"/>
  <c r="T158" i="6" l="1"/>
  <c r="U158" i="6" s="1"/>
  <c r="Y165" i="6"/>
  <c r="X165" i="6"/>
  <c r="AC168" i="6"/>
  <c r="AD168" i="6"/>
  <c r="S159" i="6" l="1"/>
  <c r="T159" i="6"/>
  <c r="U159" i="6" s="1"/>
  <c r="T160" i="6" s="1"/>
  <c r="Z165" i="6"/>
  <c r="S160" i="6"/>
  <c r="AE168" i="6"/>
  <c r="Y166" i="6" l="1"/>
  <c r="X166" i="6"/>
  <c r="Z166" i="6"/>
  <c r="AD169" i="6"/>
  <c r="AC169" i="6"/>
  <c r="U160" i="6"/>
  <c r="Y167" i="6" l="1"/>
  <c r="X167" i="6"/>
  <c r="Z167" i="6"/>
  <c r="T161" i="6"/>
  <c r="U161" i="6" s="1"/>
  <c r="S161" i="6"/>
  <c r="AE169" i="6"/>
  <c r="X168" i="6" l="1"/>
  <c r="Z168" i="6" s="1"/>
  <c r="Y168" i="6"/>
  <c r="AC170" i="6"/>
  <c r="AD170" i="6"/>
  <c r="AE170" i="6" s="1"/>
  <c r="T162" i="6"/>
  <c r="U162" i="6" s="1"/>
  <c r="S162" i="6"/>
  <c r="X169" i="6" l="1"/>
  <c r="Y169" i="6"/>
  <c r="AD171" i="6"/>
  <c r="AC171" i="6"/>
  <c r="AE171" i="6" s="1"/>
  <c r="S163" i="6"/>
  <c r="T163" i="6"/>
  <c r="U163" i="6"/>
  <c r="Z169" i="6" l="1"/>
  <c r="AD172" i="6"/>
  <c r="AC172" i="6"/>
  <c r="AE172" i="6" s="1"/>
  <c r="S164" i="6"/>
  <c r="T164" i="6"/>
  <c r="U164" i="6" l="1"/>
  <c r="Y170" i="6"/>
  <c r="X170" i="6"/>
  <c r="Z170" i="6" s="1"/>
  <c r="S165" i="6"/>
  <c r="T165" i="6"/>
  <c r="AD173" i="6"/>
  <c r="AC173" i="6"/>
  <c r="AE173" i="6" s="1"/>
  <c r="X171" i="6" l="1"/>
  <c r="Y171" i="6"/>
  <c r="U165" i="6"/>
  <c r="T166" i="6" s="1"/>
  <c r="AD174" i="6"/>
  <c r="AC174" i="6"/>
  <c r="S166" i="6"/>
  <c r="U166" i="6" l="1"/>
  <c r="AE174" i="6"/>
  <c r="AC175" i="6" s="1"/>
  <c r="Z171" i="6"/>
  <c r="T167" i="6"/>
  <c r="S167" i="6"/>
  <c r="Y172" i="6" l="1"/>
  <c r="X172" i="6"/>
  <c r="Z172" i="6" s="1"/>
  <c r="AD175" i="6"/>
  <c r="U167" i="6"/>
  <c r="T168" i="6" s="1"/>
  <c r="AE175" i="6"/>
  <c r="Y173" i="6" l="1"/>
  <c r="X173" i="6"/>
  <c r="S168" i="6"/>
  <c r="U168" i="6"/>
  <c r="T169" i="6" s="1"/>
  <c r="AD176" i="6"/>
  <c r="AC176" i="6"/>
  <c r="S169" i="6"/>
  <c r="AE176" i="6" l="1"/>
  <c r="Z173" i="6"/>
  <c r="AC177" i="6"/>
  <c r="AD177" i="6"/>
  <c r="AE177" i="6" s="1"/>
  <c r="U169" i="6"/>
  <c r="Y174" i="6" l="1"/>
  <c r="X174" i="6"/>
  <c r="Z174" i="6"/>
  <c r="AD178" i="6"/>
  <c r="AC178" i="6"/>
  <c r="S170" i="6"/>
  <c r="T170" i="6"/>
  <c r="Y175" i="6" l="1"/>
  <c r="X175" i="6"/>
  <c r="Z175" i="6" s="1"/>
  <c r="AE178" i="6"/>
  <c r="AD179" i="6" s="1"/>
  <c r="U170" i="6"/>
  <c r="Y176" i="6" l="1"/>
  <c r="X176" i="6"/>
  <c r="Z176" i="6"/>
  <c r="AE179" i="6"/>
  <c r="AC180" i="6" s="1"/>
  <c r="AC179" i="6"/>
  <c r="S171" i="6"/>
  <c r="T171" i="6"/>
  <c r="AD180" i="6" l="1"/>
  <c r="AE180" i="6" s="1"/>
  <c r="Y177" i="6"/>
  <c r="X177" i="6"/>
  <c r="Z177" i="6"/>
  <c r="AD181" i="6"/>
  <c r="AC181" i="6"/>
  <c r="AE181" i="6" s="1"/>
  <c r="U171" i="6"/>
  <c r="Y178" i="6" l="1"/>
  <c r="X178" i="6"/>
  <c r="Z178" i="6" s="1"/>
  <c r="T172" i="6"/>
  <c r="S172" i="6"/>
  <c r="AD182" i="6"/>
  <c r="AC182" i="6"/>
  <c r="AE182" i="6" s="1"/>
  <c r="X179" i="6" l="1"/>
  <c r="Y179" i="6"/>
  <c r="U172" i="6"/>
  <c r="AC183" i="6"/>
  <c r="AD183" i="6"/>
  <c r="T173" i="6"/>
  <c r="U173" i="6" s="1"/>
  <c r="S173" i="6"/>
  <c r="AE183" i="6" l="1"/>
  <c r="Z179" i="6"/>
  <c r="AC184" i="6"/>
  <c r="AD184" i="6"/>
  <c r="T174" i="6"/>
  <c r="S174" i="6"/>
  <c r="Y180" i="6" l="1"/>
  <c r="X180" i="6"/>
  <c r="Z180" i="6" s="1"/>
  <c r="U174" i="6"/>
  <c r="AE184" i="6"/>
  <c r="X181" i="6" l="1"/>
  <c r="Y181" i="6"/>
  <c r="Z181" i="6" s="1"/>
  <c r="AC185" i="6"/>
  <c r="AD185" i="6"/>
  <c r="AE185" i="6" s="1"/>
  <c r="S175" i="6"/>
  <c r="T175" i="6"/>
  <c r="U175" i="6"/>
  <c r="Y182" i="6" l="1"/>
  <c r="X182" i="6"/>
  <c r="Z182" i="6" s="1"/>
  <c r="S176" i="6"/>
  <c r="T176" i="6"/>
  <c r="U176" i="6" s="1"/>
  <c r="AC186" i="6"/>
  <c r="AD186" i="6"/>
  <c r="AE186" i="6" s="1"/>
  <c r="Y183" i="6" l="1"/>
  <c r="Z183" i="6" s="1"/>
  <c r="X183" i="6"/>
  <c r="T177" i="6"/>
  <c r="S177" i="6"/>
  <c r="U177" i="6" s="1"/>
  <c r="AD187" i="6"/>
  <c r="AC187" i="6"/>
  <c r="AE187" i="6" s="1"/>
  <c r="Y184" i="6" l="1"/>
  <c r="X184" i="6"/>
  <c r="Z184" i="6" s="1"/>
  <c r="AD188" i="6"/>
  <c r="AC188" i="6"/>
  <c r="AE188" i="6" s="1"/>
  <c r="T178" i="6"/>
  <c r="S178" i="6"/>
  <c r="U178" i="6"/>
  <c r="Y185" i="6" l="1"/>
  <c r="X185" i="6"/>
  <c r="Z185" i="6" s="1"/>
  <c r="AC189" i="6"/>
  <c r="AE189" i="6" s="1"/>
  <c r="AD189" i="6"/>
  <c r="S179" i="6"/>
  <c r="T179" i="6"/>
  <c r="Y186" i="6" l="1"/>
  <c r="X186" i="6"/>
  <c r="Z186" i="6"/>
  <c r="U179" i="6"/>
  <c r="T180" i="6" s="1"/>
  <c r="AD190" i="6"/>
  <c r="AC190" i="6"/>
  <c r="AE190" i="6" s="1"/>
  <c r="Y187" i="6" l="1"/>
  <c r="X187" i="6"/>
  <c r="Z187" i="6" s="1"/>
  <c r="S180" i="6"/>
  <c r="U180" i="6" s="1"/>
  <c r="T181" i="6" s="1"/>
  <c r="U181" i="6" s="1"/>
  <c r="AD191" i="6"/>
  <c r="AC191" i="6"/>
  <c r="S181" i="6"/>
  <c r="X188" i="6" l="1"/>
  <c r="Y188" i="6"/>
  <c r="Z188" i="6"/>
  <c r="AE191" i="6"/>
  <c r="AD192" i="6" s="1"/>
  <c r="S182" i="6"/>
  <c r="U182" i="6"/>
  <c r="T182" i="6"/>
  <c r="X189" i="6" l="1"/>
  <c r="Y189" i="6"/>
  <c r="Z189" i="6" s="1"/>
  <c r="AC192" i="6"/>
  <c r="AE192" i="6" s="1"/>
  <c r="T183" i="6"/>
  <c r="S183" i="6"/>
  <c r="Y190" i="6" l="1"/>
  <c r="X190" i="6"/>
  <c r="Z190" i="6" s="1"/>
  <c r="AC193" i="6"/>
  <c r="AE193" i="6" s="1"/>
  <c r="AD193" i="6"/>
  <c r="U183" i="6"/>
  <c r="AC194" i="6" l="1"/>
  <c r="AD194" i="6"/>
  <c r="Y191" i="6"/>
  <c r="X191" i="6"/>
  <c r="Z191" i="6" s="1"/>
  <c r="S184" i="6"/>
  <c r="T184" i="6"/>
  <c r="AE194" i="6"/>
  <c r="Y192" i="6" l="1"/>
  <c r="X192" i="6"/>
  <c r="Z192" i="6"/>
  <c r="U184" i="6"/>
  <c r="T185" i="6" s="1"/>
  <c r="AC195" i="6"/>
  <c r="AE195" i="6" s="1"/>
  <c r="AD195" i="6"/>
  <c r="Y193" i="6" l="1"/>
  <c r="X193" i="6"/>
  <c r="Z193" i="6" s="1"/>
  <c r="S185" i="6"/>
  <c r="U185" i="6" s="1"/>
  <c r="S186" i="6" s="1"/>
  <c r="U186" i="6" s="1"/>
  <c r="T186" i="6"/>
  <c r="AC196" i="6"/>
  <c r="AE196" i="6" s="1"/>
  <c r="AD196" i="6"/>
  <c r="X194" i="6" l="1"/>
  <c r="Y194" i="6"/>
  <c r="Z194" i="6" s="1"/>
  <c r="AD197" i="6"/>
  <c r="AC197" i="6"/>
  <c r="AE197" i="6" s="1"/>
  <c r="T187" i="6"/>
  <c r="U187" i="6" s="1"/>
  <c r="S187" i="6"/>
  <c r="Y195" i="6" l="1"/>
  <c r="X195" i="6"/>
  <c r="Z195" i="6"/>
  <c r="AD198" i="6"/>
  <c r="AC198" i="6"/>
  <c r="S188" i="6"/>
  <c r="T188" i="6"/>
  <c r="U188" i="6" s="1"/>
  <c r="Y196" i="6" l="1"/>
  <c r="X196" i="6"/>
  <c r="AE198" i="6"/>
  <c r="S189" i="6"/>
  <c r="T189" i="6"/>
  <c r="AD199" i="6"/>
  <c r="AC199" i="6"/>
  <c r="U189" i="6" l="1"/>
  <c r="Z196" i="6"/>
  <c r="T190" i="6"/>
  <c r="S190" i="6"/>
  <c r="U190" i="6" s="1"/>
  <c r="AE199" i="6"/>
  <c r="Y197" i="6" l="1"/>
  <c r="X197" i="6"/>
  <c r="Z197" i="6" s="1"/>
  <c r="T191" i="6"/>
  <c r="S191" i="6"/>
  <c r="U191" i="6" s="1"/>
  <c r="AD200" i="6"/>
  <c r="AC200" i="6"/>
  <c r="AE200" i="6" s="1"/>
  <c r="X198" i="6" l="1"/>
  <c r="Y198" i="6"/>
  <c r="Z198" i="6" s="1"/>
  <c r="AD201" i="6"/>
  <c r="AC201" i="6"/>
  <c r="T192" i="6"/>
  <c r="S192" i="6"/>
  <c r="U192" i="6"/>
  <c r="Y199" i="6" l="1"/>
  <c r="X199" i="6"/>
  <c r="Z199" i="6" s="1"/>
  <c r="AE201" i="6"/>
  <c r="AD202" i="6" s="1"/>
  <c r="AC202" i="6"/>
  <c r="T193" i="6"/>
  <c r="S193" i="6"/>
  <c r="U193" i="6" s="1"/>
  <c r="Y200" i="6" l="1"/>
  <c r="X200" i="6"/>
  <c r="Z200" i="6"/>
  <c r="T194" i="6"/>
  <c r="S194" i="6"/>
  <c r="AE202" i="6"/>
  <c r="X201" i="6" l="1"/>
  <c r="Y201" i="6"/>
  <c r="Z201" i="6"/>
  <c r="U194" i="6"/>
  <c r="S195" i="6" s="1"/>
  <c r="AC203" i="6"/>
  <c r="AD203" i="6"/>
  <c r="AE203" i="6" s="1"/>
  <c r="AH28" i="9"/>
  <c r="AH27" i="9"/>
  <c r="AH26" i="9"/>
  <c r="AD34" i="9" s="1"/>
  <c r="AA28" i="9"/>
  <c r="AA27" i="9"/>
  <c r="AA26" i="9"/>
  <c r="W34" i="9" s="1"/>
  <c r="T28" i="9"/>
  <c r="T27" i="9"/>
  <c r="T26" i="9"/>
  <c r="M28" i="9"/>
  <c r="M27" i="9"/>
  <c r="M26" i="9"/>
  <c r="F28" i="9"/>
  <c r="F27" i="9"/>
  <c r="F26" i="9"/>
  <c r="AH11" i="9"/>
  <c r="AD11" i="9"/>
  <c r="AH10" i="9"/>
  <c r="AD10" i="9"/>
  <c r="AA11" i="9"/>
  <c r="W11" i="9"/>
  <c r="AA10" i="9"/>
  <c r="W10" i="9"/>
  <c r="D17" i="11"/>
  <c r="T11" i="9"/>
  <c r="T10" i="9"/>
  <c r="T195" i="6" l="1"/>
  <c r="U195" i="6" s="1"/>
  <c r="Y202" i="6"/>
  <c r="X202" i="6"/>
  <c r="Z202" i="6" s="1"/>
  <c r="P34" i="9"/>
  <c r="B34" i="9"/>
  <c r="I34" i="9"/>
  <c r="AD204" i="6"/>
  <c r="AC204" i="6"/>
  <c r="AE204" i="6" s="1"/>
  <c r="AH9" i="9"/>
  <c r="AH8" i="9"/>
  <c r="AH7" i="9"/>
  <c r="AH6" i="9"/>
  <c r="AH5" i="9"/>
  <c r="AH4" i="9"/>
  <c r="AA9" i="9"/>
  <c r="AA8" i="9"/>
  <c r="AA7" i="9"/>
  <c r="AA6" i="9"/>
  <c r="AA5" i="9"/>
  <c r="AA4" i="9"/>
  <c r="T9" i="9"/>
  <c r="T8" i="9"/>
  <c r="T7" i="9"/>
  <c r="T6" i="9"/>
  <c r="T5" i="9"/>
  <c r="T4" i="9"/>
  <c r="M9" i="9"/>
  <c r="M8" i="9"/>
  <c r="M7" i="9"/>
  <c r="M6" i="9"/>
  <c r="M5" i="9"/>
  <c r="M4" i="9"/>
  <c r="F9" i="9"/>
  <c r="F8" i="9"/>
  <c r="F7" i="9"/>
  <c r="F6" i="9"/>
  <c r="F5" i="9"/>
  <c r="F4" i="9"/>
  <c r="G4" i="10"/>
  <c r="F4" i="10"/>
  <c r="E4" i="10"/>
  <c r="D4" i="10"/>
  <c r="C4" i="10"/>
  <c r="G8" i="10"/>
  <c r="F8" i="10"/>
  <c r="E8" i="10"/>
  <c r="D8" i="10"/>
  <c r="C8" i="10"/>
  <c r="Y203" i="6" l="1"/>
  <c r="X203" i="6"/>
  <c r="Z203" i="6" s="1"/>
  <c r="S196" i="6"/>
  <c r="T196" i="6"/>
  <c r="U196" i="6" s="1"/>
  <c r="S197" i="6" s="1"/>
  <c r="AD205" i="6"/>
  <c r="AC205" i="6"/>
  <c r="W14" i="9"/>
  <c r="AB7" i="9" s="1"/>
  <c r="F35" i="10" s="1"/>
  <c r="B14" i="9"/>
  <c r="G8" i="9" s="1"/>
  <c r="C41" i="10" s="1"/>
  <c r="AD14" i="9"/>
  <c r="G6" i="9"/>
  <c r="C29" i="10" s="1"/>
  <c r="G5" i="9"/>
  <c r="C23" i="10" s="1"/>
  <c r="G7" i="9"/>
  <c r="C35" i="10" s="1"/>
  <c r="G9" i="9"/>
  <c r="C47" i="10" s="1"/>
  <c r="I14" i="9"/>
  <c r="N4" i="9" s="1"/>
  <c r="D17" i="10" s="1"/>
  <c r="N7" i="9"/>
  <c r="D35" i="10" s="1"/>
  <c r="N9" i="9"/>
  <c r="D47" i="10" s="1"/>
  <c r="P14" i="9"/>
  <c r="Y204" i="6" l="1"/>
  <c r="Z204" i="6" s="1"/>
  <c r="X204" i="6"/>
  <c r="T197" i="6"/>
  <c r="U197" i="6" s="1"/>
  <c r="T198" i="6" s="1"/>
  <c r="G4" i="9"/>
  <c r="C17" i="10" s="1"/>
  <c r="AE205" i="6"/>
  <c r="AB9" i="9"/>
  <c r="F47" i="10" s="1"/>
  <c r="N5" i="9"/>
  <c r="D23" i="10" s="1"/>
  <c r="AI10" i="9"/>
  <c r="G53" i="10" s="1"/>
  <c r="AI11" i="9"/>
  <c r="G59" i="10" s="1"/>
  <c r="AB11" i="9"/>
  <c r="F59" i="10" s="1"/>
  <c r="AB10" i="9"/>
  <c r="F53" i="10" s="1"/>
  <c r="AB5" i="9"/>
  <c r="F23" i="10" s="1"/>
  <c r="AI6" i="9"/>
  <c r="G29" i="10" s="1"/>
  <c r="AB4" i="9"/>
  <c r="F17" i="10" s="1"/>
  <c r="U6" i="9"/>
  <c r="E29" i="10" s="1"/>
  <c r="U10" i="9"/>
  <c r="E53" i="10" s="1"/>
  <c r="U11" i="9"/>
  <c r="E59" i="10" s="1"/>
  <c r="AI9" i="9"/>
  <c r="G47" i="10" s="1"/>
  <c r="AI5" i="9"/>
  <c r="G23" i="10" s="1"/>
  <c r="U9" i="9"/>
  <c r="E47" i="10" s="1"/>
  <c r="U5" i="9"/>
  <c r="E23" i="10" s="1"/>
  <c r="AI8" i="9"/>
  <c r="G41" i="10" s="1"/>
  <c r="AI4" i="9"/>
  <c r="G17" i="10" s="1"/>
  <c r="AB6" i="9"/>
  <c r="F29" i="10" s="1"/>
  <c r="U8" i="9"/>
  <c r="E41" i="10" s="1"/>
  <c r="U4" i="9"/>
  <c r="E17" i="10" s="1"/>
  <c r="N6" i="9"/>
  <c r="D29" i="10" s="1"/>
  <c r="AI7" i="9"/>
  <c r="G35" i="10" s="1"/>
  <c r="U7" i="9"/>
  <c r="E35" i="10" s="1"/>
  <c r="AB8" i="9"/>
  <c r="F41" i="10" s="1"/>
  <c r="N8" i="9"/>
  <c r="D41" i="10" s="1"/>
  <c r="R28" i="9"/>
  <c r="Y28" i="9" s="1"/>
  <c r="AF28" i="9" s="1"/>
  <c r="R27" i="9"/>
  <c r="Y27" i="9" s="1"/>
  <c r="AF27" i="9" s="1"/>
  <c r="R26" i="9"/>
  <c r="Y26" i="9" s="1"/>
  <c r="AF26" i="9" s="1"/>
  <c r="X205" i="6" l="1"/>
  <c r="Y205" i="6"/>
  <c r="Z205" i="6"/>
  <c r="S198" i="6"/>
  <c r="U198" i="6" s="1"/>
  <c r="T199" i="6" s="1"/>
  <c r="AC206" i="6"/>
  <c r="AD206" i="6"/>
  <c r="AE206" i="6" s="1"/>
  <c r="AD31" i="9"/>
  <c r="AD30" i="9"/>
  <c r="W31" i="9"/>
  <c r="W30" i="9"/>
  <c r="P31" i="9"/>
  <c r="P30" i="9"/>
  <c r="I28" i="9"/>
  <c r="I27" i="9"/>
  <c r="I26" i="9"/>
  <c r="B28" i="9"/>
  <c r="B27" i="9"/>
  <c r="B26" i="9"/>
  <c r="P28" i="9"/>
  <c r="W27" i="9"/>
  <c r="P26" i="9"/>
  <c r="P11" i="9"/>
  <c r="B9" i="9"/>
  <c r="B8" i="9"/>
  <c r="B7" i="9"/>
  <c r="B6" i="9"/>
  <c r="B5" i="9"/>
  <c r="B4" i="9"/>
  <c r="K9" i="9"/>
  <c r="R9" i="9" s="1"/>
  <c r="P9" i="9" s="1"/>
  <c r="K8" i="9"/>
  <c r="R8" i="9" s="1"/>
  <c r="P8" i="9" s="1"/>
  <c r="K7" i="9"/>
  <c r="R7" i="9" s="1"/>
  <c r="P7" i="9" s="1"/>
  <c r="K6" i="9"/>
  <c r="R6" i="9" s="1"/>
  <c r="P6" i="9" s="1"/>
  <c r="K5" i="9"/>
  <c r="R5" i="9" s="1"/>
  <c r="Y5" i="9" s="1"/>
  <c r="AF5" i="9" s="1"/>
  <c r="AD5" i="9" s="1"/>
  <c r="K4" i="9"/>
  <c r="R4" i="9" s="1"/>
  <c r="Y4" i="9" s="1"/>
  <c r="AF4" i="9" s="1"/>
  <c r="AD4" i="9" s="1"/>
  <c r="Y206" i="6" l="1"/>
  <c r="X206" i="6"/>
  <c r="Z206" i="6"/>
  <c r="S199" i="6"/>
  <c r="U199" i="6" s="1"/>
  <c r="T200" i="6" s="1"/>
  <c r="AD207" i="6"/>
  <c r="AC207" i="6"/>
  <c r="AE207" i="6" s="1"/>
  <c r="B16" i="11"/>
  <c r="W26" i="9"/>
  <c r="B33" i="9"/>
  <c r="I33" i="9"/>
  <c r="P27" i="9"/>
  <c r="P33" i="9" s="1"/>
  <c r="AD27" i="9"/>
  <c r="B13" i="9"/>
  <c r="I5" i="9"/>
  <c r="I9" i="9"/>
  <c r="I7" i="9"/>
  <c r="W5" i="9"/>
  <c r="I6" i="9"/>
  <c r="I8" i="9"/>
  <c r="P5" i="9"/>
  <c r="I4" i="9"/>
  <c r="P4" i="9"/>
  <c r="W4" i="9"/>
  <c r="Y6" i="9"/>
  <c r="Y8" i="9"/>
  <c r="Y7" i="9"/>
  <c r="Y9" i="9"/>
  <c r="S200" i="6" l="1"/>
  <c r="U200" i="6" s="1"/>
  <c r="X207" i="6"/>
  <c r="Y207" i="6"/>
  <c r="S201" i="6"/>
  <c r="T201" i="6"/>
  <c r="AC208" i="6"/>
  <c r="AD208" i="6"/>
  <c r="AE208" i="6" s="1"/>
  <c r="C14" i="10"/>
  <c r="P40" i="9"/>
  <c r="P41" i="9"/>
  <c r="I40" i="9"/>
  <c r="I41" i="9"/>
  <c r="B44" i="9"/>
  <c r="B41" i="9"/>
  <c r="B40" i="9"/>
  <c r="AD26" i="9"/>
  <c r="W28" i="9"/>
  <c r="W33" i="9" s="1"/>
  <c r="AD28" i="9"/>
  <c r="C16" i="11"/>
  <c r="B20" i="9"/>
  <c r="B19" i="9"/>
  <c r="I13" i="9"/>
  <c r="AF9" i="9"/>
  <c r="AD9" i="9" s="1"/>
  <c r="W9" i="9"/>
  <c r="AF8" i="9"/>
  <c r="AD8" i="9" s="1"/>
  <c r="W8" i="9"/>
  <c r="AF7" i="9"/>
  <c r="AD7" i="9" s="1"/>
  <c r="W7" i="9"/>
  <c r="AF6" i="9"/>
  <c r="AD6" i="9" s="1"/>
  <c r="W6" i="9"/>
  <c r="E17" i="11" s="1"/>
  <c r="F30" i="11"/>
  <c r="E30" i="11"/>
  <c r="D30" i="11"/>
  <c r="B30" i="11"/>
  <c r="Z207" i="6" l="1"/>
  <c r="AC209" i="6"/>
  <c r="AD209" i="6"/>
  <c r="U201" i="6"/>
  <c r="D14" i="10"/>
  <c r="D16" i="11"/>
  <c r="E16" i="11" s="1"/>
  <c r="F16" i="11" s="1"/>
  <c r="B46" i="9"/>
  <c r="B45" i="9"/>
  <c r="AD33" i="9"/>
  <c r="AD40" i="9" s="1"/>
  <c r="W40" i="9"/>
  <c r="W41" i="9"/>
  <c r="I20" i="9"/>
  <c r="I46" i="9" s="1"/>
  <c r="I19" i="9"/>
  <c r="I45" i="9" s="1"/>
  <c r="I44" i="9"/>
  <c r="B32" i="11"/>
  <c r="D32" i="11"/>
  <c r="E32" i="11"/>
  <c r="F32" i="11"/>
  <c r="F40" i="11" s="1"/>
  <c r="B15" i="11"/>
  <c r="B17" i="11" s="1"/>
  <c r="AE3" i="6"/>
  <c r="AD3" i="6"/>
  <c r="AB3" i="6"/>
  <c r="Z3" i="6"/>
  <c r="Y3" i="6"/>
  <c r="W3" i="6"/>
  <c r="U3" i="6"/>
  <c r="T3" i="6"/>
  <c r="R3" i="6"/>
  <c r="AE209" i="6" l="1"/>
  <c r="X208" i="6"/>
  <c r="Y208" i="6"/>
  <c r="Z208" i="6"/>
  <c r="AD210" i="6"/>
  <c r="AC210" i="6"/>
  <c r="S202" i="6"/>
  <c r="T202" i="6"/>
  <c r="F14" i="10"/>
  <c r="E39" i="11"/>
  <c r="F39" i="11"/>
  <c r="F36" i="11"/>
  <c r="D36" i="11"/>
  <c r="B36" i="11"/>
  <c r="B41" i="11" s="1"/>
  <c r="E36" i="11"/>
  <c r="C36" i="11"/>
  <c r="C41" i="11" s="1"/>
  <c r="AD41" i="9"/>
  <c r="E38" i="11"/>
  <c r="F38" i="11"/>
  <c r="D38" i="11"/>
  <c r="D41" i="11" s="1"/>
  <c r="C15" i="11"/>
  <c r="C17" i="11" s="1"/>
  <c r="Y209" i="6" l="1"/>
  <c r="X209" i="6"/>
  <c r="Z209" i="6"/>
  <c r="U202" i="6"/>
  <c r="AE210" i="6"/>
  <c r="C7" i="11"/>
  <c r="C9" i="11" s="1"/>
  <c r="E41" i="11"/>
  <c r="B24" i="11"/>
  <c r="B7" i="11" s="1"/>
  <c r="B9" i="11" s="1"/>
  <c r="F41" i="11"/>
  <c r="W13" i="9"/>
  <c r="Y210" i="6" l="1"/>
  <c r="X210" i="6"/>
  <c r="Z210" i="6" s="1"/>
  <c r="AC211" i="6"/>
  <c r="AD211" i="6"/>
  <c r="T203" i="6"/>
  <c r="U203" i="6" s="1"/>
  <c r="S203" i="6"/>
  <c r="AD13" i="9"/>
  <c r="G14" i="10"/>
  <c r="W20" i="9"/>
  <c r="W46" i="9" s="1"/>
  <c r="W19" i="9"/>
  <c r="W45" i="9" s="1"/>
  <c r="W44" i="9"/>
  <c r="P10" i="9"/>
  <c r="X211" i="6" l="1"/>
  <c r="Y211" i="6"/>
  <c r="AE211" i="6"/>
  <c r="AD212" i="6" s="1"/>
  <c r="S204" i="6"/>
  <c r="T204" i="6"/>
  <c r="U204" i="6" s="1"/>
  <c r="E14" i="10"/>
  <c r="AD20" i="9"/>
  <c r="AD46" i="9" s="1"/>
  <c r="AD19" i="9"/>
  <c r="AD45" i="9" s="1"/>
  <c r="AD44" i="9"/>
  <c r="P13" i="9"/>
  <c r="F17" i="11"/>
  <c r="AC212" i="6" l="1"/>
  <c r="Z211" i="6"/>
  <c r="T205" i="6"/>
  <c r="S205" i="6"/>
  <c r="U205" i="6" s="1"/>
  <c r="AE212" i="6"/>
  <c r="P44" i="9"/>
  <c r="P20" i="9"/>
  <c r="P46" i="9" s="1"/>
  <c r="P19" i="9"/>
  <c r="P45" i="9" s="1"/>
  <c r="X212" i="6" l="1"/>
  <c r="Y212" i="6"/>
  <c r="Z212" i="6" s="1"/>
  <c r="S206" i="6"/>
  <c r="T206" i="6"/>
  <c r="AD213" i="6"/>
  <c r="AC213" i="6"/>
  <c r="AE213" i="6" s="1"/>
  <c r="F24" i="11"/>
  <c r="F7" i="11" s="1"/>
  <c r="F9" i="11" s="1"/>
  <c r="D24" i="11"/>
  <c r="D7" i="11" s="1"/>
  <c r="D9" i="11" s="1"/>
  <c r="E24" i="11"/>
  <c r="E7" i="11" s="1"/>
  <c r="E9" i="11" s="1"/>
  <c r="Y213" i="6" l="1"/>
  <c r="X213" i="6"/>
  <c r="Z213" i="6" s="1"/>
  <c r="AD214" i="6"/>
  <c r="AC214" i="6"/>
  <c r="AE214" i="6" s="1"/>
  <c r="U206" i="6"/>
  <c r="C12" i="10"/>
  <c r="C11" i="10"/>
  <c r="C10" i="10"/>
  <c r="X214" i="6" l="1"/>
  <c r="Y214" i="6"/>
  <c r="AD215" i="6"/>
  <c r="AC215" i="6"/>
  <c r="AE215" i="6" s="1"/>
  <c r="S207" i="6"/>
  <c r="T207" i="6"/>
  <c r="C42" i="10"/>
  <c r="C48" i="10"/>
  <c r="C36" i="10"/>
  <c r="C30" i="10"/>
  <c r="C26" i="10"/>
  <c r="C27" i="10" s="1"/>
  <c r="C44" i="10"/>
  <c r="C45" i="10" s="1"/>
  <c r="C50" i="10"/>
  <c r="C51" i="10" s="1"/>
  <c r="C38" i="10"/>
  <c r="C39" i="10" s="1"/>
  <c r="C32" i="10"/>
  <c r="C33" i="10" s="1"/>
  <c r="C37" i="10"/>
  <c r="C31" i="10"/>
  <c r="C43" i="10"/>
  <c r="C49" i="10"/>
  <c r="C19" i="10"/>
  <c r="C25" i="10"/>
  <c r="C24" i="10"/>
  <c r="C18" i="10"/>
  <c r="C20" i="10" s="1"/>
  <c r="C21" i="10" s="1"/>
  <c r="U207" i="6" l="1"/>
  <c r="Z214" i="6"/>
  <c r="AD216" i="6"/>
  <c r="AC216" i="6"/>
  <c r="AE216" i="6" s="1"/>
  <c r="S208" i="6"/>
  <c r="T208" i="6"/>
  <c r="D11" i="10"/>
  <c r="D37" i="10" s="1"/>
  <c r="D49" i="10"/>
  <c r="D19" i="10"/>
  <c r="D12" i="10"/>
  <c r="D25" i="10" l="1"/>
  <c r="D31" i="10"/>
  <c r="Y215" i="6"/>
  <c r="X215" i="6"/>
  <c r="Z215" i="6" s="1"/>
  <c r="D43" i="10"/>
  <c r="AC217" i="6"/>
  <c r="AD217" i="6"/>
  <c r="AE217" i="6" s="1"/>
  <c r="U208" i="6"/>
  <c r="D26" i="10"/>
  <c r="D27" i="10" s="1"/>
  <c r="D50" i="10"/>
  <c r="D51" i="10" s="1"/>
  <c r="D38" i="10"/>
  <c r="D39" i="10" s="1"/>
  <c r="D32" i="10"/>
  <c r="D33" i="10" s="1"/>
  <c r="D44" i="10"/>
  <c r="D45" i="10" s="1"/>
  <c r="Y216" i="6" l="1"/>
  <c r="X216" i="6"/>
  <c r="Z216" i="6" s="1"/>
  <c r="AC218" i="6"/>
  <c r="AD218" i="6"/>
  <c r="T209" i="6"/>
  <c r="S209" i="6"/>
  <c r="U209" i="6" s="1"/>
  <c r="D10" i="10"/>
  <c r="Y217" i="6" l="1"/>
  <c r="X217" i="6"/>
  <c r="Z217" i="6" s="1"/>
  <c r="T210" i="6"/>
  <c r="S210" i="6"/>
  <c r="AE218" i="6"/>
  <c r="D24" i="10"/>
  <c r="D48" i="10"/>
  <c r="D36" i="10"/>
  <c r="D30" i="10"/>
  <c r="D42" i="10"/>
  <c r="D18" i="10"/>
  <c r="D20" i="10" s="1"/>
  <c r="D21" i="10" s="1"/>
  <c r="Y218" i="6" l="1"/>
  <c r="X218" i="6"/>
  <c r="Z218" i="6"/>
  <c r="U210" i="6"/>
  <c r="T211" i="6" s="1"/>
  <c r="AD219" i="6"/>
  <c r="AC219" i="6"/>
  <c r="E12" i="10"/>
  <c r="E11" i="10"/>
  <c r="Y219" i="6" l="1"/>
  <c r="X219" i="6"/>
  <c r="Z219" i="6"/>
  <c r="S211" i="6"/>
  <c r="U211" i="6" s="1"/>
  <c r="AE219" i="6"/>
  <c r="E26" i="10"/>
  <c r="E27" i="10" s="1"/>
  <c r="E62" i="10"/>
  <c r="E63" i="10" s="1"/>
  <c r="E56" i="10"/>
  <c r="E57" i="10" s="1"/>
  <c r="E44" i="10"/>
  <c r="E45" i="10" s="1"/>
  <c r="E32" i="10"/>
  <c r="E33" i="10" s="1"/>
  <c r="E50" i="10"/>
  <c r="E51" i="10" s="1"/>
  <c r="E38" i="10"/>
  <c r="E39" i="10" s="1"/>
  <c r="E49" i="10"/>
  <c r="E37" i="10"/>
  <c r="E61" i="10"/>
  <c r="E55" i="10"/>
  <c r="E43" i="10"/>
  <c r="E31" i="10"/>
  <c r="E25" i="10"/>
  <c r="E19" i="10"/>
  <c r="E10" i="10"/>
  <c r="Y220" i="6" l="1"/>
  <c r="X220" i="6"/>
  <c r="Z220" i="6" s="1"/>
  <c r="T212" i="6"/>
  <c r="S212" i="6"/>
  <c r="U212" i="6" s="1"/>
  <c r="AC220" i="6"/>
  <c r="AD220" i="6"/>
  <c r="AE220" i="6" s="1"/>
  <c r="E60" i="10"/>
  <c r="E54" i="10"/>
  <c r="E42" i="10"/>
  <c r="E30" i="10"/>
  <c r="E48" i="10"/>
  <c r="E36" i="10"/>
  <c r="E24" i="10"/>
  <c r="E18" i="10"/>
  <c r="E20" i="10" s="1"/>
  <c r="E21" i="10" s="1"/>
  <c r="Y221" i="6" l="1"/>
  <c r="X221" i="6"/>
  <c r="Z221" i="6" s="1"/>
  <c r="T213" i="6"/>
  <c r="S213" i="6"/>
  <c r="AD221" i="6"/>
  <c r="AC221" i="6"/>
  <c r="AE221" i="6" s="1"/>
  <c r="F12" i="10"/>
  <c r="F11" i="10"/>
  <c r="Y222" i="6" l="1"/>
  <c r="X222" i="6"/>
  <c r="Z222" i="6" s="1"/>
  <c r="U213" i="6"/>
  <c r="AC222" i="6"/>
  <c r="AD222" i="6"/>
  <c r="S214" i="6"/>
  <c r="F26" i="10"/>
  <c r="F27" i="10" s="1"/>
  <c r="F62" i="10"/>
  <c r="F63" i="10" s="1"/>
  <c r="F44" i="10"/>
  <c r="F45" i="10" s="1"/>
  <c r="F32" i="10"/>
  <c r="F33" i="10" s="1"/>
  <c r="F50" i="10"/>
  <c r="F51" i="10" s="1"/>
  <c r="F38" i="10"/>
  <c r="F39" i="10" s="1"/>
  <c r="F56" i="10"/>
  <c r="F57" i="10" s="1"/>
  <c r="F49" i="10"/>
  <c r="F37" i="10"/>
  <c r="F61" i="10"/>
  <c r="F43" i="10"/>
  <c r="F31" i="10"/>
  <c r="F55" i="10"/>
  <c r="F19" i="10"/>
  <c r="F25" i="10"/>
  <c r="F10" i="10"/>
  <c r="Y223" i="6" l="1"/>
  <c r="X223" i="6"/>
  <c r="Z223" i="6"/>
  <c r="T214" i="6"/>
  <c r="U214" i="6" s="1"/>
  <c r="AE222" i="6"/>
  <c r="AD223" i="6"/>
  <c r="AC223" i="6"/>
  <c r="F42" i="10"/>
  <c r="F30" i="10"/>
  <c r="F48" i="10"/>
  <c r="F36" i="10"/>
  <c r="F24" i="10"/>
  <c r="F54" i="10"/>
  <c r="F18" i="10"/>
  <c r="F20" i="10" s="1"/>
  <c r="F21" i="10" s="1"/>
  <c r="F60" i="10"/>
  <c r="T215" i="6" l="1"/>
  <c r="S215" i="6"/>
  <c r="U215" i="6" s="1"/>
  <c r="S216" i="6" s="1"/>
  <c r="X224" i="6"/>
  <c r="Z224" i="6" s="1"/>
  <c r="Y224" i="6"/>
  <c r="AE223" i="6"/>
  <c r="G11" i="10"/>
  <c r="Y225" i="6" l="1"/>
  <c r="X225" i="6"/>
  <c r="Z225" i="6"/>
  <c r="T216" i="6"/>
  <c r="U216" i="6" s="1"/>
  <c r="AD224" i="6"/>
  <c r="AC224" i="6"/>
  <c r="G61" i="10"/>
  <c r="G49" i="10"/>
  <c r="G43" i="10"/>
  <c r="G37" i="10"/>
  <c r="G31" i="10"/>
  <c r="G55" i="10"/>
  <c r="G12" i="10"/>
  <c r="G19" i="10"/>
  <c r="G25" i="10"/>
  <c r="X226" i="6" l="1"/>
  <c r="Y226" i="6"/>
  <c r="AE224" i="6"/>
  <c r="AC225" i="6" s="1"/>
  <c r="AE225" i="6" s="1"/>
  <c r="AD225" i="6"/>
  <c r="T217" i="6"/>
  <c r="S217" i="6"/>
  <c r="G26" i="10"/>
  <c r="G27" i="10" s="1"/>
  <c r="G62" i="10"/>
  <c r="G63" i="10" s="1"/>
  <c r="G50" i="10"/>
  <c r="G51" i="10" s="1"/>
  <c r="G44" i="10"/>
  <c r="G45" i="10" s="1"/>
  <c r="G38" i="10"/>
  <c r="G39" i="10" s="1"/>
  <c r="G32" i="10"/>
  <c r="G33" i="10" s="1"/>
  <c r="G56" i="10"/>
  <c r="G57" i="10" s="1"/>
  <c r="G10" i="10"/>
  <c r="Z226" i="6" l="1"/>
  <c r="AD226" i="6"/>
  <c r="AC226" i="6"/>
  <c r="AE226" i="6" s="1"/>
  <c r="U217" i="6"/>
  <c r="G48" i="10"/>
  <c r="G42" i="10"/>
  <c r="G36" i="10"/>
  <c r="G30" i="10"/>
  <c r="G24" i="10"/>
  <c r="G54" i="10"/>
  <c r="G60" i="10"/>
  <c r="G18" i="10"/>
  <c r="G20" i="10" s="1"/>
  <c r="G21" i="10" s="1"/>
  <c r="X227" i="6" l="1"/>
  <c r="Y227" i="6"/>
  <c r="Z227" i="6" s="1"/>
  <c r="AD227" i="6"/>
  <c r="AC227" i="6"/>
  <c r="S218" i="6"/>
  <c r="T218" i="6"/>
  <c r="X228" i="6" l="1"/>
  <c r="Y228" i="6"/>
  <c r="Z228" i="6" s="1"/>
  <c r="AE227" i="6"/>
  <c r="AD228" i="6" s="1"/>
  <c r="U218" i="6"/>
  <c r="Y229" i="6" l="1"/>
  <c r="X229" i="6"/>
  <c r="Z229" i="6"/>
  <c r="AC228" i="6"/>
  <c r="AE228" i="6" s="1"/>
  <c r="S219" i="6"/>
  <c r="T219" i="6"/>
  <c r="U219" i="6" s="1"/>
  <c r="Y230" i="6" l="1"/>
  <c r="X230" i="6"/>
  <c r="Z230" i="6"/>
  <c r="S220" i="6"/>
  <c r="U220" i="6" s="1"/>
  <c r="T220" i="6"/>
  <c r="AC229" i="6"/>
  <c r="AE229" i="6" s="1"/>
  <c r="AD229" i="6"/>
  <c r="X231" i="6" l="1"/>
  <c r="Y231" i="6"/>
  <c r="Z231" i="6" s="1"/>
  <c r="T221" i="6"/>
  <c r="S221" i="6"/>
  <c r="U221" i="6" s="1"/>
  <c r="AD230" i="6"/>
  <c r="AC230" i="6"/>
  <c r="X232" i="6" l="1"/>
  <c r="Y232" i="6"/>
  <c r="AE230" i="6"/>
  <c r="AD231" i="6" s="1"/>
  <c r="S222" i="6"/>
  <c r="T222" i="6"/>
  <c r="AC231" i="6" l="1"/>
  <c r="AE231" i="6" s="1"/>
  <c r="Z232" i="6"/>
  <c r="U222" i="6"/>
  <c r="AD232" i="6" l="1"/>
  <c r="AC232" i="6"/>
  <c r="X233" i="6"/>
  <c r="Z233" i="6"/>
  <c r="Y233" i="6"/>
  <c r="S223" i="6"/>
  <c r="U223" i="6" s="1"/>
  <c r="T223" i="6"/>
  <c r="X234" i="6" l="1"/>
  <c r="Y234" i="6"/>
  <c r="Z234" i="6" s="1"/>
  <c r="AE232" i="6"/>
  <c r="T224" i="6"/>
  <c r="S224" i="6"/>
  <c r="U224" i="6" l="1"/>
  <c r="AC233" i="6"/>
  <c r="AD233" i="6"/>
  <c r="AE233" i="6" s="1"/>
  <c r="X235" i="6"/>
  <c r="Z235" i="6" s="1"/>
  <c r="Y235" i="6"/>
  <c r="S225" i="6"/>
  <c r="T225" i="6"/>
  <c r="AC234" i="6" l="1"/>
  <c r="AD234" i="6"/>
  <c r="X236" i="6"/>
  <c r="Y236" i="6"/>
  <c r="U225" i="6"/>
  <c r="Z236" i="6" l="1"/>
  <c r="AE234" i="6"/>
  <c r="S226" i="6"/>
  <c r="T226" i="6"/>
  <c r="U226" i="6" s="1"/>
  <c r="AC235" i="6" l="1"/>
  <c r="AD235" i="6"/>
  <c r="AE235" i="6"/>
  <c r="Y237" i="6"/>
  <c r="X237" i="6"/>
  <c r="T227" i="6"/>
  <c r="S227" i="6"/>
  <c r="U227" i="6" s="1"/>
  <c r="AD236" i="6" l="1"/>
  <c r="AC236" i="6"/>
  <c r="Z237" i="6"/>
  <c r="T228" i="6"/>
  <c r="S228" i="6"/>
  <c r="U228" i="6" s="1"/>
  <c r="X238" i="6" l="1"/>
  <c r="Y238" i="6"/>
  <c r="Z238" i="6"/>
  <c r="AE236" i="6"/>
  <c r="T229" i="6"/>
  <c r="S229" i="6"/>
  <c r="U229" i="6" s="1"/>
  <c r="Y239" i="6" l="1"/>
  <c r="X239" i="6"/>
  <c r="Z239" i="6" s="1"/>
  <c r="AD237" i="6"/>
  <c r="AE237" i="6" s="1"/>
  <c r="AC237" i="6"/>
  <c r="T230" i="6"/>
  <c r="S230" i="6"/>
  <c r="Y240" i="6" l="1"/>
  <c r="X240" i="6"/>
  <c r="Z240" i="6"/>
  <c r="AC238" i="6"/>
  <c r="AE238" i="6" s="1"/>
  <c r="AD238" i="6"/>
  <c r="U230" i="6"/>
  <c r="S231" i="6" s="1"/>
  <c r="T231" i="6"/>
  <c r="X241" i="6" l="1"/>
  <c r="Y241" i="6"/>
  <c r="Z241" i="6"/>
  <c r="U231" i="6"/>
  <c r="S232" i="6" s="1"/>
  <c r="AC239" i="6"/>
  <c r="AD239" i="6"/>
  <c r="AE239" i="6" s="1"/>
  <c r="T232" i="6" l="1"/>
  <c r="U232" i="6" s="1"/>
  <c r="Y242" i="6"/>
  <c r="X242" i="6"/>
  <c r="Z242" i="6" s="1"/>
  <c r="AD240" i="6"/>
  <c r="AC240" i="6"/>
  <c r="AE240" i="6" s="1"/>
  <c r="Y243" i="6" l="1"/>
  <c r="X243" i="6"/>
  <c r="Z243" i="6"/>
  <c r="T233" i="6"/>
  <c r="U233" i="6" s="1"/>
  <c r="S233" i="6"/>
  <c r="AD241" i="6"/>
  <c r="AC241" i="6"/>
  <c r="AE241" i="6" s="1"/>
  <c r="Y244" i="6" l="1"/>
  <c r="X244" i="6"/>
  <c r="Z244" i="6"/>
  <c r="AC242" i="6"/>
  <c r="AE242" i="6" s="1"/>
  <c r="AD242" i="6"/>
  <c r="T234" i="6"/>
  <c r="S234" i="6"/>
  <c r="AD243" i="6" l="1"/>
  <c r="AC243" i="6"/>
  <c r="U234" i="6"/>
  <c r="AE243" i="6" l="1"/>
  <c r="S235" i="6"/>
  <c r="T235" i="6"/>
  <c r="AC244" i="6" l="1"/>
  <c r="AD244" i="6"/>
  <c r="U235" i="6"/>
  <c r="AE244" i="6" l="1"/>
  <c r="S236" i="6"/>
  <c r="T236" i="6"/>
  <c r="U236" i="6" l="1"/>
  <c r="T237" i="6" l="1"/>
  <c r="S237" i="6"/>
  <c r="U237" i="6" l="1"/>
  <c r="T238" i="6" l="1"/>
  <c r="S238" i="6"/>
  <c r="U238" i="6" s="1"/>
  <c r="S239" i="6" l="1"/>
  <c r="T239" i="6"/>
  <c r="U239" i="6" s="1"/>
  <c r="S240" i="6" l="1"/>
  <c r="T240" i="6"/>
  <c r="U240" i="6" l="1"/>
  <c r="S241" i="6" l="1"/>
  <c r="T241" i="6"/>
  <c r="U241" i="6" s="1"/>
  <c r="T242" i="6" l="1"/>
  <c r="S242" i="6"/>
  <c r="U242" i="6" s="1"/>
  <c r="T243" i="6" l="1"/>
  <c r="S243" i="6"/>
  <c r="U243" i="6" s="1"/>
  <c r="T244" i="6" l="1"/>
  <c r="S244" i="6"/>
  <c r="U24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Giosue T200</author>
  </authors>
  <commentList>
    <comment ref="B3" authorId="0" shapeId="0" xr:uid="{00000000-0006-0000-0000-000001000000}">
      <text>
        <r>
          <rPr>
            <sz val="11"/>
            <color theme="1"/>
            <rFont val="Calibri"/>
            <family val="2"/>
            <scheme val="minor"/>
          </rPr>
          <t>Typo in source text?</t>
        </r>
      </text>
    </comment>
  </commentList>
</comments>
</file>

<file path=xl/sharedStrings.xml><?xml version="1.0" encoding="utf-8"?>
<sst xmlns="http://schemas.openxmlformats.org/spreadsheetml/2006/main" count="544" uniqueCount="295">
  <si>
    <t>Instrucciones</t>
  </si>
  <si>
    <t>Cualquier celda de este color refleja la actividad comercial que se produjo en los años 1 y 2. No introducir ningún valor en estas celdas.</t>
  </si>
  <si>
    <t>Agradecimientos</t>
  </si>
  <si>
    <t xml:space="preserve">Esta revisión de 2018 del  Módulo de capacitación para co-operativas de trabajo* es posible gracias a una subvención de The Cooperative Foundation a UW Center for Cooperatives.   </t>
  </si>
  <si>
    <t>Fue desarrollado como una herramienta para educar a los miembros y para capacitar a la junta sobre conceptos financieros básicos en el  contexto de las cooperativas de trabajo.</t>
  </si>
  <si>
    <t xml:space="preserve">Acompaña al documento titulado Módulo de capacitación financiera para cooperativas de trabajo, que describe a una cafetería ficticia y simplificada de propiedad de los trabajadores y los </t>
  </si>
  <si>
    <t xml:space="preserve">     factores comerciales que afectan a los informes financieros en estas hojas de cálculo.</t>
  </si>
  <si>
    <t xml:space="preserve">Esta herramienta de aprendizaje y capacitación seguirá siendo un trabajo en curso.  Póngase en contacto con nosotros si tiene preguntas o sugerencias escribiendo a Info@uwcc.wisc.edu.  </t>
  </si>
  <si>
    <t xml:space="preserve">*Revisión a cargo de Lynn Pitman, en base al primer módulo desarrollado por Lynn Pitman, Tyler Quist y Anne Reynolds.  </t>
  </si>
  <si>
    <t>Usos del capital</t>
  </si>
  <si>
    <t>Año 1</t>
  </si>
  <si>
    <t>Año 2</t>
  </si>
  <si>
    <t>Año 3</t>
  </si>
  <si>
    <t>Año 4</t>
  </si>
  <si>
    <t>Año 5</t>
  </si>
  <si>
    <t>Gastos por nuevos activos (en servicio Jan 1)</t>
  </si>
  <si>
    <t>inventario Inicial/Adicional</t>
  </si>
  <si>
    <t>Prestación de capital de trabajo</t>
  </si>
  <si>
    <t>Utilización total</t>
  </si>
  <si>
    <t xml:space="preserve"> </t>
  </si>
  <si>
    <t>Fuentes de capital</t>
  </si>
  <si>
    <t>Contribuciones de capital</t>
  </si>
  <si>
    <t>Requisito de capital de miembros individuales</t>
  </si>
  <si>
    <t>Número de nuevos miembros</t>
  </si>
  <si>
    <t>Número total de trabajadores propietarios</t>
  </si>
  <si>
    <t>Total de contribuciones de capital inicial de miembros</t>
  </si>
  <si>
    <t>Deuda</t>
  </si>
  <si>
    <t xml:space="preserve">Monto del préstamo bancario </t>
  </si>
  <si>
    <t>Duración del préstamo (años)</t>
  </si>
  <si>
    <t xml:space="preserve">Tasa de interés del préstamo </t>
  </si>
  <si>
    <t>Total de las fuentes</t>
  </si>
  <si>
    <t>Depreciación de activos</t>
  </si>
  <si>
    <t>Equipo Inicial / Mejoras en la propiedad arrendada</t>
  </si>
  <si>
    <t>Nuevo activo</t>
  </si>
  <si>
    <t>Gastos/Valor de los activos</t>
  </si>
  <si>
    <t>Calendario de depreciación (años)</t>
  </si>
  <si>
    <t>Depreciación anual</t>
  </si>
  <si>
    <t>Depreciación acumulada.</t>
  </si>
  <si>
    <t>Depreciación acumulada-Equipo inicial / Mejoras en la propiedad arrendada</t>
  </si>
  <si>
    <t>Depreciación acumulada- Nuevo activo Año 2</t>
  </si>
  <si>
    <t>Depreciación acumulada- Nuevo activo Año 3</t>
  </si>
  <si>
    <t>Depreciación acumulada- Nuevo activo Año 4</t>
  </si>
  <si>
    <t>Depreciación acumulada- Nuevo activo Año 5</t>
  </si>
  <si>
    <t>Total de Depreciación acum.</t>
  </si>
  <si>
    <t>Las celdas sombreadas de verde puede ser cambiadas.  Los cambios afectarán otros valores en el libro de Excel.</t>
  </si>
  <si>
    <t>Las celdas Azules y Naranja se calculan automáticamente utilizando los valores de las celdas sombreadas de color verde.</t>
  </si>
  <si>
    <t>Hipótesis de ingresos</t>
  </si>
  <si>
    <t>Días abiertos anualmente</t>
  </si>
  <si>
    <t>Crecimiento en las ventas de café (% de aumento en la cantidad/día respecto al año anterior)</t>
  </si>
  <si>
    <t>Crecimiento en alimentos (% de aumento en la cantidad/día respecto al año anterior)</t>
  </si>
  <si>
    <t>Café/té: tazas/día vendidas</t>
  </si>
  <si>
    <t>Café/té: precio promedio/taza</t>
  </si>
  <si>
    <t>Total anual de café: tazas vendidas</t>
  </si>
  <si>
    <t>Comida: unidades/día vendidas</t>
  </si>
  <si>
    <t xml:space="preserve">Comida: precio/unidad </t>
  </si>
  <si>
    <t>Total anual de unidades alimentarias vendidas</t>
  </si>
  <si>
    <t>Total de unidades/día vendidas</t>
  </si>
  <si>
    <t>Total anual de unidades vendidas</t>
  </si>
  <si>
    <t>Ventas diarias: café/té</t>
  </si>
  <si>
    <t>Ventas diarias: comida</t>
  </si>
  <si>
    <t>Ventas anuales: café/té</t>
  </si>
  <si>
    <t>Ventas anuales: comida</t>
  </si>
  <si>
    <t>Total de ventas anuales</t>
  </si>
  <si>
    <t>Ventas por pie cuadrado</t>
  </si>
  <si>
    <t>Hipótesis de gastos</t>
  </si>
  <si>
    <t>Costo de los bienes</t>
  </si>
  <si>
    <t>Incremento anual: Costo de los bienes</t>
  </si>
  <si>
    <t>Café (costo/unidad)</t>
  </si>
  <si>
    <t>Comida(precio/unidad)</t>
  </si>
  <si>
    <t>Otros (costo/unidad)</t>
  </si>
  <si>
    <t>Costo anual: Café/té</t>
  </si>
  <si>
    <t>Costo anual: Comida</t>
  </si>
  <si>
    <t>Costo anual: Otros</t>
  </si>
  <si>
    <t>Costo total de los bienes</t>
  </si>
  <si>
    <t>Gastos fijos</t>
  </si>
  <si>
    <t>Incremento anual: Gastos fijos</t>
  </si>
  <si>
    <t>Espacio Comercial - Pies cuadrados totales</t>
  </si>
  <si>
    <t>Alquiler (costo anual/pies cuadrados)</t>
  </si>
  <si>
    <t>Utilidades (costo anual/pies cuadrados)</t>
  </si>
  <si>
    <t>Seguro (costo anual/pies cuadrados)</t>
  </si>
  <si>
    <t>Mercadotecnia (% de ingresos).</t>
  </si>
  <si>
    <t>Gastos anual de mercadotecnia</t>
  </si>
  <si>
    <t>Impuestos</t>
  </si>
  <si>
    <t>% de Impuesto sobre la renta de las empresas (% de ingresos netos no asignados)</t>
  </si>
  <si>
    <t>Miembros</t>
  </si>
  <si>
    <t>% de aumento</t>
  </si>
  <si>
    <t>Salarios anuales</t>
  </si>
  <si>
    <t>Semanas de trabajo</t>
  </si>
  <si>
    <t>Salario por hora</t>
  </si>
  <si>
    <t>Horas/semana</t>
  </si>
  <si>
    <t>Horas/año</t>
  </si>
  <si>
    <t>% de retorno cooperativo</t>
  </si>
  <si>
    <t>Miembro 1</t>
  </si>
  <si>
    <t>Miembro 2</t>
  </si>
  <si>
    <t>Miembro 3</t>
  </si>
  <si>
    <t>Miembro 4</t>
  </si>
  <si>
    <t>Miembro 5</t>
  </si>
  <si>
    <t>Miembro 6</t>
  </si>
  <si>
    <t>Nuevo Miembro 7</t>
  </si>
  <si>
    <t>Nuevo Miembro 8</t>
  </si>
  <si>
    <t>Total anual  de Salarios-Miembros</t>
  </si>
  <si>
    <t>Total de horas anuales trabajadas - Miembros</t>
  </si>
  <si>
    <t>Otras hipótesis de salarios-Miembros</t>
  </si>
  <si>
    <t>Impuestos sobre la nómina de salarios (%)</t>
  </si>
  <si>
    <t>Beneficios (% de salarios)</t>
  </si>
  <si>
    <t>Total de impuestos sobre la nómina-Miembros</t>
  </si>
  <si>
    <t>Total de Beneficios-Miembros</t>
  </si>
  <si>
    <t>Empleados</t>
  </si>
  <si>
    <t>Tiempo parcial 1</t>
  </si>
  <si>
    <t>Tiempo parcial 2</t>
  </si>
  <si>
    <t>Tiempo parcial 3</t>
  </si>
  <si>
    <t>Nuevo tiempo parcial 4</t>
  </si>
  <si>
    <t>Nuevo tiempo parcial 5</t>
  </si>
  <si>
    <t>Total de salarios anuales-Empleados no-miembros</t>
  </si>
  <si>
    <t>Total de horas anuales-Empleados no-miembros</t>
  </si>
  <si>
    <t>Otras hipótesis salariales para no-miembros</t>
  </si>
  <si>
    <t>Impuestos sobre la nómina (%)</t>
  </si>
  <si>
    <t>Total anual  de Salarios</t>
  </si>
  <si>
    <t>Total anual de impuestos sobre la nómina</t>
  </si>
  <si>
    <t>Total anual de beneficios</t>
  </si>
  <si>
    <t>Decisiones de distribución de ingresos netos</t>
  </si>
  <si>
    <t>% no asignado (% de ganancias reinvertidas directamente en la cooperativa; la cooperativa paga impuestos)</t>
  </si>
  <si>
    <t>% asignado calificado (% de ganancias asignadas a los socios-trabajadores basado en el retorno cooperativo)</t>
  </si>
  <si>
    <t>Verificar: total debe ser igual al 100%</t>
  </si>
  <si>
    <t>Asignaciones calificadas de retorno cooperativo: % de reembolso (&gt;= 20%)</t>
  </si>
  <si>
    <t>Asignaciones calificadas de retorno cooperativo: % Retenido</t>
  </si>
  <si>
    <t>Verificar: total debe ser igual a 100%</t>
  </si>
  <si>
    <t>Total anual de ingresos asignados calificados de retorno cooperativo</t>
  </si>
  <si>
    <t>Total anual asignado calificado de retorno cooperativo - Reembolsos</t>
  </si>
  <si>
    <t>Total anual asignado calificado de retorno cooperativo - Retenido</t>
  </si>
  <si>
    <t>Número de miembros</t>
  </si>
  <si>
    <t>Cuentas de capital interno</t>
  </si>
  <si>
    <t xml:space="preserve"> % de retorno cooperativo</t>
  </si>
  <si>
    <t>Retorno cooperativo anual calificado - Reembolso*</t>
  </si>
  <si>
    <t>Retorno cooperativo anual calificado - Retenido</t>
  </si>
  <si>
    <t>Retorno cooperativo anual calificado - Invertido</t>
  </si>
  <si>
    <t xml:space="preserve"> Acumulativo de capital retenido invertido</t>
  </si>
  <si>
    <t>Miembro 7</t>
  </si>
  <si>
    <t>Miembro 8</t>
  </si>
  <si>
    <t xml:space="preserve">*El retorno cooperativo anual calificado es la asignación total por miembro, </t>
  </si>
  <si>
    <t>y es la cantidad sobre la que el miembro paga impuestos. La porción reembolsada se paga a los miembros en efectivo,</t>
  </si>
  <si>
    <t>y no se refleja en la cuenta de capital interno.</t>
  </si>
  <si>
    <t>Resumen de financiamiento</t>
  </si>
  <si>
    <t>Monto del préstamo</t>
  </si>
  <si>
    <t>Pago mensual</t>
  </si>
  <si>
    <t>Pago anual de interés</t>
  </si>
  <si>
    <t>Pago anual del principal</t>
  </si>
  <si>
    <t>Saldo de préstamo</t>
  </si>
  <si>
    <t>Préstamo año 1</t>
  </si>
  <si>
    <t>Préstamo año 2</t>
  </si>
  <si>
    <t>Préstamo año 3</t>
  </si>
  <si>
    <t>Préstamo año 4</t>
  </si>
  <si>
    <t>Préstamo año 5</t>
  </si>
  <si>
    <t>Duración (años)</t>
  </si>
  <si>
    <t>Tasa de interés</t>
  </si>
  <si>
    <t xml:space="preserve">Monto del préstamo </t>
  </si>
  <si>
    <t>NINGUNO</t>
  </si>
  <si>
    <t>Mes #</t>
  </si>
  <si>
    <t>Pago</t>
  </si>
  <si>
    <t>Interés</t>
  </si>
  <si>
    <t>Préstamo restante</t>
  </si>
  <si>
    <t>Año 6</t>
  </si>
  <si>
    <t>Año 7</t>
  </si>
  <si>
    <t>Balance general</t>
  </si>
  <si>
    <t>Al 12/31/20XX</t>
  </si>
  <si>
    <t>ACTIVOS</t>
  </si>
  <si>
    <t>Activos circulantes</t>
  </si>
  <si>
    <t xml:space="preserve"> Año 2</t>
  </si>
  <si>
    <t xml:space="preserve"> Año 3</t>
  </si>
  <si>
    <t xml:space="preserve"> Año 4</t>
  </si>
  <si>
    <t xml:space="preserve"> Año 5</t>
  </si>
  <si>
    <t>Efectivo</t>
  </si>
  <si>
    <t>Inventario</t>
  </si>
  <si>
    <t>Total de activos circulantes</t>
  </si>
  <si>
    <t>Activos fijos</t>
  </si>
  <si>
    <t>Compra de activos Año 1: Equipo/ Mejoras en la propiedad arrendada</t>
  </si>
  <si>
    <t>Compra de activos Año 2:</t>
  </si>
  <si>
    <t>Compra de activos Año 3:</t>
  </si>
  <si>
    <t>Compra de activos Año 4:</t>
  </si>
  <si>
    <t>Compra de activos Año 5:</t>
  </si>
  <si>
    <t>Depreciación acumulada - Todos los activos</t>
  </si>
  <si>
    <t>Total de activos fijos - Neto</t>
  </si>
  <si>
    <t>TOTAL DE ACTIVOS</t>
  </si>
  <si>
    <t>Pasivos</t>
  </si>
  <si>
    <t>Pasivos circulantes</t>
  </si>
  <si>
    <t xml:space="preserve">Impuesto a la renta por pagar* </t>
  </si>
  <si>
    <t>Salarios, beneficios e impuestos de nómina devengados</t>
  </si>
  <si>
    <t>Porción actual del préstamo(s)</t>
  </si>
  <si>
    <t>Cuentas por pagar</t>
  </si>
  <si>
    <t>Reembolsos de retorno cooperativo para miembros</t>
  </si>
  <si>
    <t>Total de pasivos circulantes</t>
  </si>
  <si>
    <t>Pasivos a largo plazo</t>
  </si>
  <si>
    <t>Préstamo a pagar Año 1</t>
  </si>
  <si>
    <t>(No hay préstamo Año 2)</t>
  </si>
  <si>
    <t>Préstamo a pagar Año 3</t>
  </si>
  <si>
    <t>Préstamo a pagar Año 4</t>
  </si>
  <si>
    <t>Total de pasivos</t>
  </si>
  <si>
    <t>Capital</t>
  </si>
  <si>
    <t>Contribuciones de capital de los miembros</t>
  </si>
  <si>
    <t>Ganancias retenidas no asignadas</t>
  </si>
  <si>
    <t>Asignación calificada de retorno cooperativo-Retenida</t>
  </si>
  <si>
    <t>(Pérdida)</t>
  </si>
  <si>
    <t>Capital total</t>
  </si>
  <si>
    <t>Total de pasivos y capital</t>
  </si>
  <si>
    <t>Verificar (P&amp;C - Activos)</t>
  </si>
  <si>
    <t>*Para los propósitos de este libro de Excel, el impuesto se ha obtenido de la declaración de la renta, que sigue los GAAP (principios de contabilidad generalmente aceptados, por sus siglas en inglés).</t>
  </si>
  <si>
    <t>Sin embargo, la responsabilidad fiscal real, que normalmente se presenta en el balance general, se calcula utilizando las directrices del IRS al presentar la declaración de impuestos.</t>
  </si>
  <si>
    <t>Esto puede causar una diferencia en el gasto por impuestos sobre la renta del negocio que aparece en la declaración de la renta y  la responsabilidad real por el impuesto sobre la renta que figura en el balance general.</t>
  </si>
  <si>
    <t>Ingresos</t>
  </si>
  <si>
    <t>Café</t>
  </si>
  <si>
    <t>Comida</t>
  </si>
  <si>
    <t>INGRESOS TOTALES</t>
  </si>
  <si>
    <t>Otros</t>
  </si>
  <si>
    <t>Salarios</t>
  </si>
  <si>
    <t>Impuestos sobre la nómina</t>
  </si>
  <si>
    <t>Beneficios</t>
  </si>
  <si>
    <t>Seguro</t>
  </si>
  <si>
    <t>Alquiler</t>
  </si>
  <si>
    <t>Utilidades</t>
  </si>
  <si>
    <t>Mercadotecnia</t>
  </si>
  <si>
    <t>Depreciación</t>
  </si>
  <si>
    <t xml:space="preserve">Gasto por intereses </t>
  </si>
  <si>
    <t>Total de gastos fijos</t>
  </si>
  <si>
    <t>TOTAL DE GASTOS</t>
  </si>
  <si>
    <t>Ingresos netos antes de impuestos</t>
  </si>
  <si>
    <t>Impuesto sobre la renta de las empresas sobre ingresos no asignados</t>
  </si>
  <si>
    <t>Ingresos netos</t>
  </si>
  <si>
    <t>Tratamiento de ingresos netos antes de impuestos</t>
  </si>
  <si>
    <t>Ingresos no asignados</t>
  </si>
  <si>
    <t>Ingresos asignados calificados de retorno cooperativo</t>
  </si>
  <si>
    <t xml:space="preserve"> Ingresos no asignados-Neto de impuestos</t>
  </si>
  <si>
    <t>Retorno cooperativo asignado calificado - Retenido</t>
  </si>
  <si>
    <t>Retorno cooperativo asignado calificado - Reembolsos</t>
  </si>
  <si>
    <t>Estado de flujo de efectivo</t>
  </si>
  <si>
    <t>Flujos de efectivo de actividades operativas</t>
  </si>
  <si>
    <t>Ingreso neto (pérdida)</t>
  </si>
  <si>
    <t>Ajustes provenientes de actividades operativas</t>
  </si>
  <si>
    <t>Compra de inventario inicial.</t>
  </si>
  <si>
    <t>Cuentas por pagar Inventario</t>
  </si>
  <si>
    <t xml:space="preserve">Salarios, impuestos de nómina y beneficios devengados </t>
  </si>
  <si>
    <t>Impuesto a la renta por pagar</t>
  </si>
  <si>
    <t>Subtotal</t>
  </si>
  <si>
    <t>Flujos netos de efectivo de actividades operativas</t>
  </si>
  <si>
    <t>Flujos de efectivo de actividades de financiamiento</t>
  </si>
  <si>
    <t>Nuevo activo: Año 1: Equipo Inicial / Mejoras en la propiedad arrendada</t>
  </si>
  <si>
    <t>Nuevo activo: Año 2</t>
  </si>
  <si>
    <t>Nuevo activo: Año 3</t>
  </si>
  <si>
    <t>Nuevo activo: Año 4</t>
  </si>
  <si>
    <t>Nuevo activo: Año 5</t>
  </si>
  <si>
    <t>Flujos netos de efectivo de actividades de financiamiento</t>
  </si>
  <si>
    <t>Dinero de préstamos</t>
  </si>
  <si>
    <t>Capital total pagado por todos los préstamos</t>
  </si>
  <si>
    <t>Flujos netos de efectivo de actividades de financiamiento</t>
  </si>
  <si>
    <t>Flujo de efectivo neto total</t>
  </si>
  <si>
    <t xml:space="preserve">Situación de caja inicial </t>
  </si>
  <si>
    <t>Situación de caja final</t>
  </si>
  <si>
    <t>Hipótesis de:</t>
  </si>
  <si>
    <t>Cuentas por pagar: Inventario</t>
  </si>
  <si>
    <t>14 días de Costo total de los bienes</t>
  </si>
  <si>
    <t>Diferencia entre 2 años</t>
  </si>
  <si>
    <t>Nómina, impuestos de nómina y beneficios devengados</t>
  </si>
  <si>
    <t>2 semanas de salarios, impuestos sobre la nómina y beneficios</t>
  </si>
  <si>
    <t>Medidas clave</t>
  </si>
  <si>
    <t>Medidas de ingresos</t>
  </si>
  <si>
    <t>% de los ingresos</t>
  </si>
  <si>
    <t>Margen de beneficio</t>
  </si>
  <si>
    <t>Ingresos/Día</t>
  </si>
  <si>
    <t>Medidas de gastos</t>
  </si>
  <si>
    <t xml:space="preserve">Costo de los bienes </t>
  </si>
  <si>
    <t>Café (% de costo de bienes)</t>
  </si>
  <si>
    <t>Alimentos (% de costo de bienes)</t>
  </si>
  <si>
    <t>Otros (% del costo de las mercancías)</t>
  </si>
  <si>
    <t>Total</t>
  </si>
  <si>
    <r>
      <rPr>
        <b/>
        <sz val="11"/>
        <color theme="1"/>
        <rFont val="Calibri"/>
        <family val="2"/>
        <scheme val="minor"/>
      </rPr>
      <t xml:space="preserve">Gastos fijos </t>
    </r>
    <r>
      <rPr>
        <sz val="11"/>
        <color theme="1"/>
        <rFont val="Calibri"/>
        <family val="2"/>
        <scheme val="minor"/>
      </rPr>
      <t>(% de ingresos)</t>
    </r>
  </si>
  <si>
    <t>Coeficientes de liquidez</t>
  </si>
  <si>
    <t>Capital circulante neto</t>
  </si>
  <si>
    <t>Activos circulantes-Pasivos circulantes</t>
  </si>
  <si>
    <t>Circulante</t>
  </si>
  <si>
    <t>Activos circulantes / Pasivos circulantes</t>
  </si>
  <si>
    <t>Rápido</t>
  </si>
  <si>
    <t>Efectivo/pasivos circulantes</t>
  </si>
  <si>
    <t>Coeficientes de solvencia</t>
  </si>
  <si>
    <t>Coeficiente deuda / capital</t>
  </si>
  <si>
    <t>(Pasivos a largo plazo+porción circulante del préstamo)/capital total</t>
  </si>
  <si>
    <t>Coeficiente deuda / activos</t>
  </si>
  <si>
    <t>(Pasivos a largo plazo+porción circulante del préstamo)/activos totales</t>
  </si>
  <si>
    <t>Coeficiente de propiedad</t>
  </si>
  <si>
    <t>Total de capital/activos totales</t>
  </si>
  <si>
    <t>Month #</t>
  </si>
  <si>
    <t>Payment</t>
  </si>
  <si>
    <t>Interest</t>
  </si>
  <si>
    <t>Remaining Loan</t>
  </si>
  <si>
    <t>Cualquier celda de este color es una Celda de Entrada. Controla la actividad empresarial y hará que los valores de otras celdas cambien.</t>
  </si>
  <si>
    <t>Cualquier celda de este color se calcula mediante la Celda de Entrada, o es una celda de entrada con valores que no cambian en estos ejercicios del libro de Excel.  No introducir ningún valor en estas celdas.</t>
  </si>
  <si>
    <t>Todas las celdas en las páginas siguientes se calculan automáticamente y no tiene ninguna Celda de Entrada: Reembolso de préstamos, Ingresos, Flujo de Caja, Balance General, e Índices Financieros para Co-operativas.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</si>
</sst>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00_);_(* \(#,##0.000\);_(* &quot;-&quot;??_);_(@_)"/>
    <numFmt numFmtId="168" formatCode="0.000%"/>
    <numFmt numFmtId="169" formatCode="_(* #,##0.0_);_(* \(#,##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3F3F76"/>
      <name val="Calibri"/>
      <family val="2"/>
      <scheme val="minor"/>
    </font>
    <font>
      <i/>
      <sz val="11"/>
      <color rgb="FF7F7F7F"/>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i/>
      <sz val="10"/>
      <color theme="1"/>
      <name val="Calibri"/>
      <family val="2"/>
      <scheme val="minor"/>
    </font>
    <font>
      <b/>
      <sz val="14"/>
      <name val="Calibri"/>
      <family val="2"/>
      <scheme val="minor"/>
    </font>
    <font>
      <b/>
      <sz val="12"/>
      <color theme="1"/>
      <name val="Calibri"/>
      <family val="2"/>
      <scheme val="minor"/>
    </font>
    <font>
      <b/>
      <sz val="12"/>
      <color rgb="FF3F3F76"/>
      <name val="Calibri"/>
      <family val="2"/>
      <scheme val="minor"/>
    </font>
    <font>
      <b/>
      <sz val="12"/>
      <name val="Calibri"/>
      <family val="2"/>
      <scheme val="minor"/>
    </font>
    <font>
      <i/>
      <sz val="9"/>
      <name val="Calibri"/>
      <family val="2"/>
      <scheme val="minor"/>
    </font>
    <font>
      <sz val="9"/>
      <name val="Calibri"/>
      <family val="2"/>
      <scheme val="minor"/>
    </font>
    <font>
      <sz val="8"/>
      <color theme="1"/>
      <name val="Calibri"/>
      <family val="2"/>
      <scheme val="minor"/>
    </font>
    <font>
      <i/>
      <sz val="11"/>
      <color rgb="FF3F3F76"/>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rgb="FFFFCC99"/>
      </patternFill>
    </fill>
    <fill>
      <patternFill patternType="solid">
        <fgColor rgb="FFA5A5A5"/>
      </patternFill>
    </fill>
    <fill>
      <patternFill patternType="solid">
        <fgColor theme="4"/>
      </patternFill>
    </fill>
    <fill>
      <patternFill patternType="solid">
        <fgColor theme="5" tint="0.79998168889431442"/>
        <bgColor indexed="65"/>
      </patternFill>
    </fill>
    <fill>
      <patternFill patternType="solid">
        <fgColor theme="7"/>
      </patternFill>
    </fill>
    <fill>
      <patternFill patternType="solid">
        <fgColor theme="9"/>
      </patternFill>
    </fill>
    <fill>
      <patternFill patternType="solid">
        <fgColor theme="5"/>
      </patternFill>
    </fill>
    <fill>
      <patternFill patternType="solid">
        <fgColor theme="6" tint="0.59999389629810485"/>
        <bgColor indexed="65"/>
      </patternFill>
    </fill>
    <fill>
      <patternFill patternType="solid">
        <fgColor them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DEEDF0"/>
        <bgColor indexed="64"/>
      </patternFill>
    </fill>
    <fill>
      <patternFill patternType="solid">
        <fgColor rgb="FFFDE4C3"/>
        <bgColor indexed="64"/>
      </patternFill>
    </fill>
  </fills>
  <borders count="20">
    <border>
      <left/>
      <right/>
      <top/>
      <bottom/>
      <diagonal/>
    </border>
    <border>
      <left/>
      <right/>
      <top style="thin">
        <color auto="1"/>
      </top>
      <bottom style="double">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auto="1"/>
      </bottom>
      <diagonal/>
    </border>
    <border>
      <left/>
      <right/>
      <top style="thin">
        <color auto="1"/>
      </top>
      <bottom/>
      <diagonal/>
    </border>
    <border>
      <left/>
      <right/>
      <top/>
      <bottom style="medium">
        <color indexed="64"/>
      </bottom>
      <diagonal/>
    </border>
    <border>
      <left style="double">
        <color rgb="FF3F3F3F"/>
      </left>
      <right style="double">
        <color rgb="FF3F3F3F"/>
      </right>
      <top style="double">
        <color rgb="FF3F3F3F"/>
      </top>
      <bottom style="medium">
        <color indexed="64"/>
      </bottom>
      <diagonal/>
    </border>
    <border>
      <left style="double">
        <color rgb="FF3F3F3F"/>
      </left>
      <right style="double">
        <color rgb="FF3F3F3F"/>
      </right>
      <top/>
      <bottom style="double">
        <color rgb="FF3F3F3F"/>
      </bottom>
      <diagonal/>
    </border>
    <border>
      <left style="thin">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2" borderId="3" applyNumberFormat="0" applyAlignment="0" applyProtection="0"/>
    <xf numFmtId="0" fontId="4" fillId="0" borderId="0" applyNumberFormat="0" applyFill="0" applyBorder="0" applyAlignment="0" applyProtection="0"/>
    <xf numFmtId="0" fontId="5" fillId="3" borderId="5" applyNumberFormat="0" applyAlignment="0" applyProtection="0"/>
    <xf numFmtId="0" fontId="6" fillId="4" borderId="0" applyNumberFormat="0" applyBorder="0" applyAlignment="0" applyProtection="0"/>
    <xf numFmtId="0" fontId="1"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1" fillId="9" borderId="0" applyNumberFormat="0" applyBorder="0" applyAlignment="0" applyProtection="0"/>
  </cellStyleXfs>
  <cellXfs count="297">
    <xf numFmtId="0" fontId="0" fillId="0" borderId="0" xfId="0"/>
    <xf numFmtId="0" fontId="2" fillId="0" borderId="0" xfId="0" applyFont="1"/>
    <xf numFmtId="0" fontId="2" fillId="0" borderId="0" xfId="0" applyFont="1" applyAlignment="1">
      <alignment horizontal="center"/>
    </xf>
    <xf numFmtId="0" fontId="2" fillId="0" borderId="2" xfId="0" applyFont="1" applyBorder="1" applyAlignment="1">
      <alignment horizontal="center"/>
    </xf>
    <xf numFmtId="44" fontId="0" fillId="0" borderId="0" xfId="0" applyNumberFormat="1"/>
    <xf numFmtId="164" fontId="0" fillId="0" borderId="0" xfId="1" applyNumberFormat="1" applyFont="1"/>
    <xf numFmtId="9" fontId="0" fillId="0" borderId="0" xfId="2" applyFont="1"/>
    <xf numFmtId="165" fontId="0" fillId="0" borderId="0" xfId="3" applyNumberFormat="1" applyFont="1"/>
    <xf numFmtId="0" fontId="0" fillId="0" borderId="0" xfId="0" applyAlignment="1">
      <alignment horizontal="left"/>
    </xf>
    <xf numFmtId="164" fontId="0" fillId="0" borderId="0" xfId="0" applyNumberFormat="1"/>
    <xf numFmtId="0" fontId="7" fillId="0" borderId="0" xfId="0" applyFont="1"/>
    <xf numFmtId="165" fontId="0" fillId="0" borderId="0" xfId="0" applyNumberFormat="1"/>
    <xf numFmtId="9" fontId="0" fillId="0" borderId="0" xfId="0" applyNumberFormat="1"/>
    <xf numFmtId="164" fontId="0" fillId="0" borderId="0" xfId="2" applyNumberFormat="1" applyFont="1"/>
    <xf numFmtId="167" fontId="0" fillId="0" borderId="0" xfId="3" applyNumberFormat="1" applyFont="1"/>
    <xf numFmtId="0" fontId="0" fillId="0" borderId="2" xfId="0" applyBorder="1"/>
    <xf numFmtId="0" fontId="8" fillId="0" borderId="0" xfId="0" applyFont="1" applyAlignment="1">
      <alignment wrapText="1"/>
    </xf>
    <xf numFmtId="0" fontId="10" fillId="0" borderId="0" xfId="0" applyFont="1"/>
    <xf numFmtId="0" fontId="9" fillId="0" borderId="0" xfId="0" applyFont="1" applyAlignment="1">
      <alignment horizontal="center"/>
    </xf>
    <xf numFmtId="0" fontId="10" fillId="0" borderId="0" xfId="0" applyFont="1" applyAlignment="1">
      <alignment horizontal="center"/>
    </xf>
    <xf numFmtId="164" fontId="10" fillId="0" borderId="0" xfId="0" applyNumberFormat="1" applyFont="1"/>
    <xf numFmtId="164" fontId="10" fillId="0" borderId="0" xfId="1" applyNumberFormat="1" applyFont="1"/>
    <xf numFmtId="0" fontId="9" fillId="0" borderId="0" xfId="0" applyFont="1"/>
    <xf numFmtId="0" fontId="9" fillId="0" borderId="2" xfId="0" applyFont="1" applyBorder="1" applyAlignment="1">
      <alignment horizontal="center"/>
    </xf>
    <xf numFmtId="0" fontId="11" fillId="0" borderId="0" xfId="0" applyFont="1" applyAlignment="1">
      <alignment horizontal="center"/>
    </xf>
    <xf numFmtId="165" fontId="10" fillId="0" borderId="0" xfId="3" applyNumberFormat="1" applyFont="1"/>
    <xf numFmtId="165" fontId="10" fillId="0" borderId="0" xfId="0" applyNumberFormat="1" applyFont="1"/>
    <xf numFmtId="0" fontId="10" fillId="0" borderId="0" xfId="12" applyFont="1" applyFill="1"/>
    <xf numFmtId="0" fontId="10" fillId="0" borderId="0" xfId="0" applyFont="1" applyAlignment="1">
      <alignment wrapText="1"/>
    </xf>
    <xf numFmtId="0" fontId="9" fillId="0" borderId="2" xfId="0" applyFont="1" applyBorder="1"/>
    <xf numFmtId="0" fontId="0" fillId="0" borderId="13" xfId="0" applyBorder="1"/>
    <xf numFmtId="0" fontId="0" fillId="0" borderId="14" xfId="0" applyBorder="1"/>
    <xf numFmtId="0" fontId="0" fillId="0" borderId="16" xfId="0" applyBorder="1"/>
    <xf numFmtId="0" fontId="0" fillId="0" borderId="8" xfId="0" applyBorder="1"/>
    <xf numFmtId="0" fontId="0" fillId="0" borderId="18" xfId="0" applyBorder="1"/>
    <xf numFmtId="0" fontId="0" fillId="0" borderId="0" xfId="0" applyAlignment="1">
      <alignment horizontal="right"/>
    </xf>
    <xf numFmtId="0" fontId="2" fillId="0" borderId="0" xfId="0" applyFont="1" applyAlignment="1">
      <alignment horizontal="left"/>
    </xf>
    <xf numFmtId="164" fontId="2" fillId="0" borderId="0" xfId="0" applyNumberFormat="1" applyFont="1" applyAlignment="1">
      <alignment horizontal="center"/>
    </xf>
    <xf numFmtId="164" fontId="2" fillId="0" borderId="0" xfId="0" applyNumberFormat="1" applyFont="1"/>
    <xf numFmtId="164" fontId="0" fillId="0" borderId="0" xfId="3" applyNumberFormat="1" applyFont="1"/>
    <xf numFmtId="164" fontId="4" fillId="0" borderId="0" xfId="5" applyNumberFormat="1"/>
    <xf numFmtId="0" fontId="12" fillId="0" borderId="15" xfId="0" applyFont="1" applyBorder="1"/>
    <xf numFmtId="164" fontId="0" fillId="10" borderId="0" xfId="0" applyNumberFormat="1" applyFill="1"/>
    <xf numFmtId="164" fontId="7" fillId="0" borderId="0" xfId="0" applyNumberFormat="1" applyFont="1"/>
    <xf numFmtId="164" fontId="0" fillId="0" borderId="0" xfId="0" applyNumberFormat="1" applyAlignment="1">
      <alignment wrapText="1"/>
    </xf>
    <xf numFmtId="164" fontId="2" fillId="0" borderId="2" xfId="0" applyNumberFormat="1" applyFont="1" applyBorder="1" applyAlignment="1">
      <alignment horizontal="center" wrapText="1"/>
    </xf>
    <xf numFmtId="164" fontId="2" fillId="0" borderId="6" xfId="0" applyNumberFormat="1" applyFont="1" applyBorder="1" applyAlignment="1">
      <alignment horizontal="center" wrapText="1"/>
    </xf>
    <xf numFmtId="164" fontId="2" fillId="0" borderId="0" xfId="0" applyNumberFormat="1" applyFont="1" applyAlignment="1">
      <alignment horizontal="center" wrapText="1"/>
    </xf>
    <xf numFmtId="164" fontId="2" fillId="0" borderId="4" xfId="0" applyNumberFormat="1" applyFont="1" applyBorder="1" applyAlignment="1">
      <alignment horizontal="center" wrapText="1"/>
    </xf>
    <xf numFmtId="0" fontId="10" fillId="0" borderId="0" xfId="9" applyFont="1" applyFill="1" applyAlignment="1">
      <alignment horizontal="left"/>
    </xf>
    <xf numFmtId="9" fontId="10" fillId="0" borderId="0" xfId="6" applyNumberFormat="1" applyFont="1" applyFill="1" applyBorder="1"/>
    <xf numFmtId="9" fontId="10" fillId="0" borderId="0" xfId="2" applyFont="1"/>
    <xf numFmtId="164" fontId="10" fillId="0" borderId="11" xfId="9" applyNumberFormat="1" applyFont="1" applyFill="1" applyBorder="1" applyAlignment="1">
      <alignment horizontal="left" wrapText="1"/>
    </xf>
    <xf numFmtId="164" fontId="10" fillId="0" borderId="0" xfId="7" applyNumberFormat="1" applyFont="1" applyFill="1" applyAlignment="1">
      <alignment horizontal="left" wrapText="1"/>
    </xf>
    <xf numFmtId="164" fontId="10" fillId="0" borderId="0" xfId="10" applyNumberFormat="1" applyFont="1" applyFill="1" applyAlignment="1">
      <alignment horizontal="left"/>
    </xf>
    <xf numFmtId="164" fontId="10" fillId="0" borderId="0" xfId="8" applyNumberFormat="1" applyFont="1" applyFill="1" applyAlignment="1">
      <alignment horizontal="left"/>
    </xf>
    <xf numFmtId="0" fontId="10" fillId="0" borderId="0" xfId="9" applyFont="1" applyFill="1" applyAlignment="1">
      <alignment horizontal="left" wrapText="1"/>
    </xf>
    <xf numFmtId="0" fontId="10" fillId="0" borderId="5" xfId="6" applyFont="1" applyFill="1"/>
    <xf numFmtId="0" fontId="10" fillId="0" borderId="5" xfId="6" applyFont="1" applyFill="1" applyAlignment="1">
      <alignment horizontal="center" wrapText="1"/>
    </xf>
    <xf numFmtId="0" fontId="10" fillId="0" borderId="5" xfId="6" applyFont="1" applyFill="1" applyAlignment="1">
      <alignment horizontal="center"/>
    </xf>
    <xf numFmtId="0" fontId="9" fillId="0" borderId="5" xfId="6" applyFont="1" applyFill="1" applyAlignment="1">
      <alignment horizontal="center"/>
    </xf>
    <xf numFmtId="9" fontId="10" fillId="0" borderId="19" xfId="2" applyFont="1" applyBorder="1"/>
    <xf numFmtId="0" fontId="11" fillId="0" borderId="0" xfId="0" applyFont="1"/>
    <xf numFmtId="0" fontId="11" fillId="0" borderId="0" xfId="0" applyFont="1" applyAlignment="1">
      <alignment wrapText="1"/>
    </xf>
    <xf numFmtId="0" fontId="17" fillId="0" borderId="0" xfId="0" applyFont="1"/>
    <xf numFmtId="9" fontId="10" fillId="0" borderId="0" xfId="4" applyNumberFormat="1" applyFont="1" applyFill="1" applyBorder="1"/>
    <xf numFmtId="0" fontId="19" fillId="0" borderId="17" xfId="0" applyFont="1" applyBorder="1"/>
    <xf numFmtId="168" fontId="0" fillId="0" borderId="0" xfId="2" applyNumberFormat="1" applyFont="1"/>
    <xf numFmtId="164" fontId="0" fillId="0" borderId="0" xfId="0" applyNumberFormat="1" applyAlignment="1">
      <alignment horizontal="right" wrapText="1"/>
    </xf>
    <xf numFmtId="9" fontId="10" fillId="11" borderId="19" xfId="4" applyNumberFormat="1" applyFont="1" applyFill="1" applyBorder="1"/>
    <xf numFmtId="0" fontId="3" fillId="0" borderId="0" xfId="4" applyFill="1" applyBorder="1"/>
    <xf numFmtId="44" fontId="3" fillId="11" borderId="0" xfId="4" applyNumberFormat="1" applyFill="1" applyBorder="1"/>
    <xf numFmtId="44" fontId="0" fillId="0" borderId="0" xfId="1" applyFont="1"/>
    <xf numFmtId="44" fontId="10" fillId="10" borderId="0" xfId="6" applyNumberFormat="1" applyFont="1" applyFill="1" applyBorder="1"/>
    <xf numFmtId="44" fontId="2" fillId="0" borderId="0" xfId="0" applyNumberFormat="1" applyFont="1" applyAlignment="1">
      <alignment horizontal="center"/>
    </xf>
    <xf numFmtId="44" fontId="10" fillId="0" borderId="0" xfId="0" applyNumberFormat="1" applyFont="1"/>
    <xf numFmtId="44" fontId="14" fillId="0" borderId="0" xfId="0" applyNumberFormat="1" applyFont="1"/>
    <xf numFmtId="0" fontId="3" fillId="11" borderId="0" xfId="4" applyFill="1" applyBorder="1"/>
    <xf numFmtId="0" fontId="10" fillId="0" borderId="0" xfId="6" applyFont="1" applyFill="1" applyBorder="1"/>
    <xf numFmtId="44" fontId="3" fillId="11" borderId="0" xfId="1" applyFont="1" applyFill="1"/>
    <xf numFmtId="44" fontId="10" fillId="0" borderId="0" xfId="1" applyFont="1"/>
    <xf numFmtId="44" fontId="3" fillId="0" borderId="0" xfId="1" applyFont="1"/>
    <xf numFmtId="9" fontId="3" fillId="11" borderId="0" xfId="2" applyFont="1" applyFill="1"/>
    <xf numFmtId="9" fontId="3" fillId="0" borderId="0" xfId="2" applyFont="1"/>
    <xf numFmtId="44" fontId="10" fillId="0" borderId="0" xfId="5" applyNumberFormat="1" applyFont="1"/>
    <xf numFmtId="44" fontId="0" fillId="0" borderId="0" xfId="0" applyNumberFormat="1" applyAlignment="1">
      <alignment horizontal="right"/>
    </xf>
    <xf numFmtId="0" fontId="0" fillId="0" borderId="0" xfId="0" applyAlignment="1">
      <alignment horizontal="right" vertical="center"/>
    </xf>
    <xf numFmtId="44" fontId="2" fillId="0" borderId="0" xfId="0" applyNumberFormat="1" applyFont="1"/>
    <xf numFmtId="44" fontId="10" fillId="0" borderId="0" xfId="2" applyNumberFormat="1" applyFont="1"/>
    <xf numFmtId="44" fontId="3" fillId="0" borderId="0" xfId="2" applyNumberFormat="1" applyFont="1"/>
    <xf numFmtId="0" fontId="21" fillId="0" borderId="12" xfId="0" applyFont="1" applyBorder="1"/>
    <xf numFmtId="166" fontId="10" fillId="11" borderId="0" xfId="2" applyNumberFormat="1" applyFont="1" applyFill="1"/>
    <xf numFmtId="0" fontId="13" fillId="0" borderId="0" xfId="0" applyFont="1"/>
    <xf numFmtId="164" fontId="10" fillId="11" borderId="0" xfId="1" applyNumberFormat="1" applyFont="1" applyFill="1"/>
    <xf numFmtId="164" fontId="10" fillId="0" borderId="0" xfId="6" applyNumberFormat="1" applyFont="1" applyFill="1" applyBorder="1"/>
    <xf numFmtId="164" fontId="9" fillId="0" borderId="0" xfId="6" applyNumberFormat="1" applyFont="1" applyFill="1" applyBorder="1"/>
    <xf numFmtId="0" fontId="16" fillId="0" borderId="0" xfId="0" applyFont="1"/>
    <xf numFmtId="164" fontId="10" fillId="11" borderId="0" xfId="4" applyNumberFormat="1" applyFont="1" applyFill="1" applyBorder="1"/>
    <xf numFmtId="0" fontId="10" fillId="0" borderId="0" xfId="10" applyFont="1" applyFill="1" applyAlignment="1">
      <alignment wrapText="1"/>
    </xf>
    <xf numFmtId="164" fontId="10" fillId="0" borderId="0" xfId="9" applyNumberFormat="1" applyFont="1" applyFill="1"/>
    <xf numFmtId="164" fontId="10" fillId="0" borderId="0" xfId="10" applyNumberFormat="1" applyFont="1" applyFill="1"/>
    <xf numFmtId="164" fontId="10" fillId="0" borderId="0" xfId="11" applyNumberFormat="1" applyFont="1" applyFill="1"/>
    <xf numFmtId="164" fontId="10" fillId="0" borderId="0" xfId="8" applyNumberFormat="1" applyFont="1" applyFill="1"/>
    <xf numFmtId="164" fontId="10" fillId="0" borderId="0" xfId="12" applyNumberFormat="1" applyFont="1" applyFill="1"/>
    <xf numFmtId="44" fontId="10" fillId="0" borderId="0" xfId="6" applyNumberFormat="1" applyFont="1" applyFill="1" applyBorder="1"/>
    <xf numFmtId="164" fontId="22" fillId="0" borderId="0" xfId="0" applyNumberFormat="1" applyFont="1" applyAlignment="1">
      <alignment horizontal="center" wrapText="1"/>
    </xf>
    <xf numFmtId="164" fontId="23" fillId="0" borderId="0" xfId="0" applyNumberFormat="1" applyFont="1" applyAlignment="1">
      <alignment horizontal="center" wrapText="1"/>
    </xf>
    <xf numFmtId="164" fontId="23" fillId="0" borderId="0" xfId="0" applyNumberFormat="1" applyFont="1" applyAlignment="1">
      <alignment wrapText="1"/>
    </xf>
    <xf numFmtId="164" fontId="23" fillId="0" borderId="0" xfId="0" applyNumberFormat="1" applyFont="1"/>
    <xf numFmtId="0" fontId="17" fillId="0" borderId="0" xfId="0" applyFont="1" applyAlignment="1">
      <alignment wrapText="1"/>
    </xf>
    <xf numFmtId="164" fontId="10" fillId="0" borderId="0" xfId="1" applyNumberFormat="1" applyFont="1" applyAlignment="1">
      <alignment wrapText="1"/>
    </xf>
    <xf numFmtId="164" fontId="10" fillId="0" borderId="0" xfId="1" applyNumberFormat="1" applyFont="1" applyAlignment="1">
      <alignment horizontal="center"/>
    </xf>
    <xf numFmtId="44" fontId="10" fillId="0" borderId="0" xfId="1" applyFont="1" applyAlignment="1">
      <alignment horizontal="center"/>
    </xf>
    <xf numFmtId="164" fontId="10" fillId="0" borderId="0" xfId="0" applyNumberFormat="1" applyFont="1" applyAlignment="1">
      <alignment wrapText="1"/>
    </xf>
    <xf numFmtId="0" fontId="9" fillId="0" borderId="2" xfId="0" applyFont="1" applyBorder="1" applyAlignment="1">
      <alignment wrapText="1"/>
    </xf>
    <xf numFmtId="0" fontId="10" fillId="0" borderId="2" xfId="0" applyFont="1" applyBorder="1" applyAlignment="1">
      <alignment horizontal="center" wrapText="1"/>
    </xf>
    <xf numFmtId="0" fontId="14" fillId="0" borderId="0" xfId="0" applyFont="1" applyAlignment="1">
      <alignment horizontal="center"/>
    </xf>
    <xf numFmtId="0" fontId="14" fillId="0" borderId="0" xfId="0" applyFont="1"/>
    <xf numFmtId="0" fontId="0" fillId="0" borderId="0" xfId="0" applyAlignment="1">
      <alignment horizontal="center"/>
    </xf>
    <xf numFmtId="166" fontId="0" fillId="11" borderId="0" xfId="2" applyNumberFormat="1" applyFont="1" applyFill="1" applyAlignment="1">
      <alignment horizontal="center"/>
    </xf>
    <xf numFmtId="0" fontId="0" fillId="10" borderId="0" xfId="0" applyFill="1"/>
    <xf numFmtId="165" fontId="10" fillId="11" borderId="0" xfId="3" applyNumberFormat="1" applyFont="1" applyFill="1"/>
    <xf numFmtId="0" fontId="0" fillId="11" borderId="0" xfId="0" applyFill="1"/>
    <xf numFmtId="0" fontId="0" fillId="12" borderId="0" xfId="0" applyFill="1"/>
    <xf numFmtId="165" fontId="3" fillId="0" borderId="0" xfId="4" applyNumberFormat="1" applyFill="1" applyBorder="1"/>
    <xf numFmtId="165" fontId="3" fillId="11" borderId="0" xfId="4" applyNumberFormat="1" applyFill="1" applyBorder="1"/>
    <xf numFmtId="165" fontId="7" fillId="0" borderId="0" xfId="3" applyNumberFormat="1" applyFont="1"/>
    <xf numFmtId="165" fontId="20" fillId="0" borderId="0" xfId="4" applyNumberFormat="1" applyFont="1" applyFill="1" applyBorder="1"/>
    <xf numFmtId="9" fontId="11" fillId="0" borderId="0" xfId="6" applyNumberFormat="1" applyFont="1" applyFill="1" applyBorder="1"/>
    <xf numFmtId="9" fontId="11" fillId="0" borderId="0" xfId="2" applyFont="1"/>
    <xf numFmtId="9" fontId="20" fillId="0" borderId="0" xfId="2" applyFont="1"/>
    <xf numFmtId="165" fontId="15" fillId="0" borderId="0" xfId="4" applyNumberFormat="1" applyFont="1" applyFill="1" applyBorder="1"/>
    <xf numFmtId="169" fontId="0" fillId="0" borderId="0" xfId="0" applyNumberFormat="1" applyAlignment="1">
      <alignment horizontal="left"/>
    </xf>
    <xf numFmtId="169" fontId="3" fillId="0" borderId="0" xfId="4" applyNumberFormat="1" applyFill="1" applyBorder="1" applyAlignment="1">
      <alignment horizontal="left"/>
    </xf>
    <xf numFmtId="166" fontId="0" fillId="11" borderId="0" xfId="2" applyNumberFormat="1" applyFont="1" applyFill="1" applyAlignment="1">
      <alignment horizontal="left"/>
    </xf>
    <xf numFmtId="43" fontId="0" fillId="0" borderId="0" xfId="3" applyFont="1"/>
    <xf numFmtId="43" fontId="3" fillId="0" borderId="0" xfId="4" applyNumberFormat="1" applyFill="1" applyBorder="1"/>
    <xf numFmtId="43" fontId="3" fillId="0" borderId="0" xfId="3" applyFont="1"/>
    <xf numFmtId="0" fontId="0" fillId="0" borderId="0" xfId="0" applyAlignment="1">
      <alignment wrapText="1"/>
    </xf>
    <xf numFmtId="43" fontId="14" fillId="0" borderId="0" xfId="3" applyFont="1"/>
    <xf numFmtId="0" fontId="15" fillId="0" borderId="0" xfId="4" applyFont="1" applyFill="1" applyBorder="1"/>
    <xf numFmtId="0" fontId="16" fillId="0" borderId="0" xfId="6" applyFont="1" applyFill="1" applyBorder="1"/>
    <xf numFmtId="43" fontId="15" fillId="0" borderId="0" xfId="4" applyNumberFormat="1" applyFont="1" applyFill="1" applyBorder="1"/>
    <xf numFmtId="10" fontId="0" fillId="0" borderId="0" xfId="0" applyNumberFormat="1"/>
    <xf numFmtId="10" fontId="0" fillId="0" borderId="0" xfId="2" applyNumberFormat="1" applyFont="1"/>
    <xf numFmtId="0" fontId="14" fillId="0" borderId="2" xfId="0" applyFont="1" applyBorder="1" applyAlignment="1">
      <alignment horizontal="center"/>
    </xf>
    <xf numFmtId="0" fontId="14" fillId="0" borderId="2" xfId="0" applyFont="1" applyBorder="1"/>
    <xf numFmtId="0" fontId="14" fillId="0" borderId="2" xfId="0" applyFont="1" applyBorder="1" applyAlignment="1">
      <alignment horizontal="left"/>
    </xf>
    <xf numFmtId="9" fontId="10" fillId="0" borderId="0" xfId="0" applyNumberFormat="1" applyFont="1" applyAlignment="1">
      <alignment horizontal="center"/>
    </xf>
    <xf numFmtId="164" fontId="7" fillId="0" borderId="0" xfId="1" applyNumberFormat="1" applyFont="1"/>
    <xf numFmtId="164" fontId="20" fillId="0" borderId="0" xfId="1" applyNumberFormat="1" applyFont="1"/>
    <xf numFmtId="0" fontId="7" fillId="0" borderId="0" xfId="0" applyFont="1" applyAlignment="1">
      <alignment wrapText="1"/>
    </xf>
    <xf numFmtId="43" fontId="7" fillId="0" borderId="0" xfId="3" applyFont="1"/>
    <xf numFmtId="0" fontId="20" fillId="0" borderId="0" xfId="4" applyFont="1" applyFill="1" applyBorder="1"/>
    <xf numFmtId="43" fontId="20" fillId="0" borderId="0" xfId="4" applyNumberFormat="1" applyFont="1" applyFill="1" applyBorder="1"/>
    <xf numFmtId="0" fontId="11" fillId="0" borderId="0" xfId="6" applyFont="1" applyFill="1" applyBorder="1"/>
    <xf numFmtId="165" fontId="0" fillId="0" borderId="2" xfId="3" applyNumberFormat="1" applyFont="1" applyBorder="1"/>
    <xf numFmtId="165" fontId="3" fillId="0" borderId="2" xfId="4" applyNumberFormat="1" applyFill="1" applyBorder="1"/>
    <xf numFmtId="9" fontId="0" fillId="0" borderId="0" xfId="2" applyFont="1" applyAlignment="1">
      <alignment wrapText="1"/>
    </xf>
    <xf numFmtId="0" fontId="0" fillId="0" borderId="0" xfId="0" applyAlignment="1">
      <alignment horizontal="left" wrapText="1"/>
    </xf>
    <xf numFmtId="164" fontId="0" fillId="13" borderId="0" xfId="1" applyNumberFormat="1" applyFont="1" applyFill="1"/>
    <xf numFmtId="164" fontId="0" fillId="13" borderId="0" xfId="3" applyNumberFormat="1" applyFont="1" applyFill="1"/>
    <xf numFmtId="164" fontId="0" fillId="13" borderId="7" xfId="0" applyNumberFormat="1" applyFill="1" applyBorder="1"/>
    <xf numFmtId="164" fontId="0" fillId="13" borderId="1" xfId="0" applyNumberFormat="1" applyFill="1" applyBorder="1"/>
    <xf numFmtId="164" fontId="10" fillId="13" borderId="0" xfId="3" applyNumberFormat="1" applyFont="1" applyFill="1"/>
    <xf numFmtId="164" fontId="10" fillId="13" borderId="0" xfId="7" applyNumberFormat="1" applyFont="1" applyFill="1" applyAlignment="1">
      <alignment horizontal="center" wrapText="1"/>
    </xf>
    <xf numFmtId="164" fontId="10" fillId="13" borderId="0" xfId="10" applyNumberFormat="1" applyFont="1" applyFill="1"/>
    <xf numFmtId="164" fontId="0" fillId="13" borderId="0" xfId="0" applyNumberFormat="1" applyFill="1"/>
    <xf numFmtId="0" fontId="10" fillId="13" borderId="5" xfId="6" applyFont="1" applyFill="1" applyAlignment="1">
      <alignment wrapText="1"/>
    </xf>
    <xf numFmtId="164" fontId="10" fillId="13" borderId="0" xfId="4" applyNumberFormat="1" applyFont="1" applyFill="1" applyBorder="1"/>
    <xf numFmtId="0" fontId="9" fillId="13" borderId="0" xfId="6" applyFont="1" applyFill="1" applyBorder="1"/>
    <xf numFmtId="164" fontId="10" fillId="13" borderId="0" xfId="1" applyNumberFormat="1" applyFont="1" applyFill="1"/>
    <xf numFmtId="164" fontId="9" fillId="13" borderId="0" xfId="6" applyNumberFormat="1" applyFont="1" applyFill="1" applyBorder="1"/>
    <xf numFmtId="164" fontId="10" fillId="13" borderId="0" xfId="12" applyNumberFormat="1" applyFont="1" applyFill="1"/>
    <xf numFmtId="164" fontId="10" fillId="13" borderId="0" xfId="11" applyNumberFormat="1" applyFont="1" applyFill="1"/>
    <xf numFmtId="164" fontId="10" fillId="13" borderId="0" xfId="8" applyNumberFormat="1" applyFont="1" applyFill="1"/>
    <xf numFmtId="0" fontId="11" fillId="0" borderId="0" xfId="0" applyFont="1" applyAlignment="1">
      <alignment horizontal="right"/>
    </xf>
    <xf numFmtId="0" fontId="10" fillId="0" borderId="0" xfId="9" applyFont="1" applyFill="1" applyAlignment="1">
      <alignment wrapText="1"/>
    </xf>
    <xf numFmtId="164" fontId="10" fillId="13" borderId="0" xfId="6" applyNumberFormat="1" applyFont="1" applyFill="1" applyBorder="1"/>
    <xf numFmtId="0" fontId="3" fillId="0" borderId="3" xfId="4" applyFill="1" applyAlignment="1">
      <alignment wrapText="1"/>
    </xf>
    <xf numFmtId="164" fontId="10" fillId="14" borderId="0" xfId="1" applyNumberFormat="1" applyFont="1" applyFill="1"/>
    <xf numFmtId="164" fontId="10" fillId="14" borderId="0" xfId="4" applyNumberFormat="1" applyFont="1" applyFill="1" applyBorder="1"/>
    <xf numFmtId="164" fontId="10" fillId="14" borderId="0" xfId="6" applyNumberFormat="1" applyFont="1" applyFill="1" applyBorder="1"/>
    <xf numFmtId="0" fontId="9" fillId="14" borderId="0" xfId="6" applyFont="1" applyFill="1" applyBorder="1"/>
    <xf numFmtId="0" fontId="10" fillId="14" borderId="0" xfId="4" applyFont="1" applyFill="1" applyBorder="1"/>
    <xf numFmtId="10" fontId="10" fillId="14" borderId="0" xfId="2" applyNumberFormat="1" applyFont="1" applyFill="1"/>
    <xf numFmtId="164" fontId="9" fillId="14" borderId="0" xfId="6" applyNumberFormat="1" applyFont="1" applyFill="1" applyBorder="1"/>
    <xf numFmtId="0" fontId="10" fillId="14" borderId="0" xfId="9" applyFont="1" applyFill="1"/>
    <xf numFmtId="164" fontId="10" fillId="14" borderId="0" xfId="9" applyNumberFormat="1" applyFont="1" applyFill="1"/>
    <xf numFmtId="164" fontId="10" fillId="14" borderId="0" xfId="10" applyNumberFormat="1" applyFont="1" applyFill="1"/>
    <xf numFmtId="164" fontId="10" fillId="14" borderId="0" xfId="0" applyNumberFormat="1" applyFont="1" applyFill="1"/>
    <xf numFmtId="164" fontId="10" fillId="13" borderId="0" xfId="0" applyNumberFormat="1" applyFont="1" applyFill="1"/>
    <xf numFmtId="0" fontId="10" fillId="14" borderId="0" xfId="6" applyFont="1" applyFill="1" applyBorder="1"/>
    <xf numFmtId="9" fontId="10" fillId="14" borderId="0" xfId="2" applyFont="1" applyFill="1"/>
    <xf numFmtId="1" fontId="10" fillId="14" borderId="0" xfId="6" applyNumberFormat="1" applyFont="1" applyFill="1" applyBorder="1"/>
    <xf numFmtId="44" fontId="10" fillId="14" borderId="0" xfId="1" applyFont="1" applyFill="1"/>
    <xf numFmtId="165" fontId="10" fillId="14" borderId="0" xfId="3" applyNumberFormat="1" applyFont="1" applyFill="1"/>
    <xf numFmtId="1" fontId="3" fillId="13" borderId="0" xfId="4" applyNumberFormat="1" applyFill="1" applyBorder="1"/>
    <xf numFmtId="165" fontId="10" fillId="13" borderId="0" xfId="3" applyNumberFormat="1" applyFont="1" applyFill="1"/>
    <xf numFmtId="44" fontId="10" fillId="14" borderId="0" xfId="6" applyNumberFormat="1" applyFont="1" applyFill="1" applyBorder="1"/>
    <xf numFmtId="166" fontId="10" fillId="14" borderId="0" xfId="2" applyNumberFormat="1" applyFont="1" applyFill="1"/>
    <xf numFmtId="44" fontId="3" fillId="13" borderId="0" xfId="4" applyNumberFormat="1" applyFill="1" applyBorder="1"/>
    <xf numFmtId="44" fontId="10" fillId="13" borderId="0" xfId="6" applyNumberFormat="1" applyFont="1" applyFill="1" applyBorder="1"/>
    <xf numFmtId="44" fontId="10" fillId="13" borderId="0" xfId="1" applyFont="1" applyFill="1"/>
    <xf numFmtId="44" fontId="0" fillId="14" borderId="0" xfId="1" applyFont="1" applyFill="1"/>
    <xf numFmtId="0" fontId="0" fillId="14" borderId="0" xfId="0" applyFill="1"/>
    <xf numFmtId="165" fontId="0" fillId="14" borderId="0" xfId="0" applyNumberFormat="1" applyFill="1"/>
    <xf numFmtId="9" fontId="0" fillId="14" borderId="0" xfId="2" applyFont="1" applyFill="1"/>
    <xf numFmtId="164" fontId="7" fillId="14" borderId="0" xfId="1" applyNumberFormat="1" applyFont="1" applyFill="1"/>
    <xf numFmtId="165" fontId="7" fillId="14" borderId="0" xfId="3" applyNumberFormat="1" applyFont="1" applyFill="1"/>
    <xf numFmtId="9" fontId="10" fillId="14" borderId="0" xfId="6" applyNumberFormat="1" applyFont="1" applyFill="1" applyBorder="1"/>
    <xf numFmtId="164" fontId="11" fillId="14" borderId="0" xfId="1" applyNumberFormat="1" applyFont="1" applyFill="1"/>
    <xf numFmtId="164" fontId="7" fillId="14" borderId="0" xfId="0" applyNumberFormat="1" applyFont="1" applyFill="1"/>
    <xf numFmtId="164" fontId="14" fillId="14" borderId="0" xfId="0" applyNumberFormat="1" applyFont="1" applyFill="1"/>
    <xf numFmtId="9" fontId="0" fillId="14" borderId="0" xfId="2" applyFont="1" applyFill="1" applyAlignment="1">
      <alignment horizontal="center"/>
    </xf>
    <xf numFmtId="9" fontId="0" fillId="13" borderId="0" xfId="2" applyFont="1" applyFill="1" applyAlignment="1">
      <alignment horizontal="center"/>
    </xf>
    <xf numFmtId="44" fontId="0" fillId="13" borderId="0" xfId="1" applyFont="1" applyFill="1"/>
    <xf numFmtId="165" fontId="0" fillId="13" borderId="0" xfId="0" applyNumberFormat="1" applyFill="1"/>
    <xf numFmtId="9" fontId="0" fillId="13" borderId="0" xfId="2" applyFont="1" applyFill="1"/>
    <xf numFmtId="164" fontId="7" fillId="13" borderId="0" xfId="1" applyNumberFormat="1" applyFont="1" applyFill="1"/>
    <xf numFmtId="165" fontId="7" fillId="13" borderId="0" xfId="3" applyNumberFormat="1" applyFont="1" applyFill="1"/>
    <xf numFmtId="9" fontId="10" fillId="13" borderId="0" xfId="6" applyNumberFormat="1" applyFont="1" applyFill="1" applyBorder="1"/>
    <xf numFmtId="164" fontId="11" fillId="13" borderId="0" xfId="1" applyNumberFormat="1" applyFont="1" applyFill="1"/>
    <xf numFmtId="164" fontId="7" fillId="13" borderId="0" xfId="0" applyNumberFormat="1" applyFont="1" applyFill="1"/>
    <xf numFmtId="9" fontId="3" fillId="13" borderId="0" xfId="2" applyFont="1" applyFill="1"/>
    <xf numFmtId="164" fontId="14" fillId="13" borderId="0" xfId="0" applyNumberFormat="1" applyFont="1" applyFill="1"/>
    <xf numFmtId="0" fontId="0" fillId="13" borderId="0" xfId="0" applyFill="1"/>
    <xf numFmtId="164" fontId="3" fillId="11" borderId="0" xfId="1" applyNumberFormat="1" applyFont="1" applyFill="1"/>
    <xf numFmtId="9" fontId="10" fillId="14" borderId="19" xfId="6" applyNumberFormat="1" applyFont="1" applyFill="1" applyBorder="1"/>
    <xf numFmtId="9" fontId="10" fillId="14" borderId="19" xfId="2" applyFont="1" applyFill="1" applyBorder="1"/>
    <xf numFmtId="9" fontId="18" fillId="14" borderId="19" xfId="2" applyFont="1" applyFill="1" applyBorder="1"/>
    <xf numFmtId="9" fontId="10" fillId="14" borderId="0" xfId="0" applyNumberFormat="1" applyFont="1" applyFill="1" applyAlignment="1">
      <alignment horizontal="center"/>
    </xf>
    <xf numFmtId="164" fontId="10" fillId="14" borderId="0" xfId="1" applyNumberFormat="1" applyFont="1" applyFill="1" applyAlignment="1">
      <alignment horizontal="center"/>
    </xf>
    <xf numFmtId="164" fontId="10" fillId="14" borderId="2" xfId="1" applyNumberFormat="1" applyFont="1" applyFill="1" applyBorder="1" applyAlignment="1">
      <alignment horizontal="center"/>
    </xf>
    <xf numFmtId="9" fontId="18" fillId="13" borderId="19" xfId="2" applyFont="1" applyFill="1" applyBorder="1"/>
    <xf numFmtId="9" fontId="10" fillId="13" borderId="0" xfId="0" applyNumberFormat="1" applyFont="1" applyFill="1" applyAlignment="1">
      <alignment horizontal="center"/>
    </xf>
    <xf numFmtId="164" fontId="10" fillId="13" borderId="0" xfId="1" applyNumberFormat="1" applyFont="1" applyFill="1" applyAlignment="1">
      <alignment horizontal="center"/>
    </xf>
    <xf numFmtId="164" fontId="10" fillId="13" borderId="2" xfId="1" applyNumberFormat="1" applyFont="1" applyFill="1" applyBorder="1" applyAlignment="1">
      <alignment horizontal="center"/>
    </xf>
    <xf numFmtId="164" fontId="10" fillId="0" borderId="5" xfId="6" applyNumberFormat="1" applyFont="1" applyFill="1"/>
    <xf numFmtId="0" fontId="9" fillId="0" borderId="5" xfId="6" applyFont="1" applyFill="1"/>
    <xf numFmtId="164" fontId="10" fillId="13" borderId="5" xfId="6" applyNumberFormat="1" applyFont="1" applyFill="1"/>
    <xf numFmtId="164" fontId="10" fillId="14" borderId="5" xfId="6" applyNumberFormat="1" applyFont="1" applyFill="1"/>
    <xf numFmtId="43" fontId="9" fillId="11" borderId="0" xfId="3" applyFont="1" applyFill="1"/>
    <xf numFmtId="9" fontId="10" fillId="11" borderId="0" xfId="2" applyFont="1" applyFill="1"/>
    <xf numFmtId="44" fontId="10" fillId="14" borderId="5" xfId="6" applyNumberFormat="1" applyFont="1" applyFill="1"/>
    <xf numFmtId="0" fontId="10" fillId="14" borderId="5" xfId="6" applyFont="1" applyFill="1"/>
    <xf numFmtId="10" fontId="10" fillId="14" borderId="5" xfId="6" applyNumberFormat="1" applyFont="1" applyFill="1"/>
    <xf numFmtId="44" fontId="10" fillId="13" borderId="5" xfId="6" applyNumberFormat="1" applyFont="1" applyFill="1"/>
    <xf numFmtId="0" fontId="10" fillId="13" borderId="5" xfId="6" applyFont="1" applyFill="1"/>
    <xf numFmtId="164" fontId="10" fillId="13" borderId="5" xfId="1" applyNumberFormat="1" applyFont="1" applyFill="1" applyBorder="1"/>
    <xf numFmtId="164" fontId="10" fillId="14" borderId="5" xfId="1" applyNumberFormat="1" applyFont="1" applyFill="1" applyBorder="1"/>
    <xf numFmtId="0" fontId="9" fillId="0" borderId="0" xfId="6" applyFont="1" applyFill="1" applyBorder="1"/>
    <xf numFmtId="44" fontId="9" fillId="0" borderId="0" xfId="6" applyNumberFormat="1" applyFont="1" applyFill="1" applyBorder="1"/>
    <xf numFmtId="0" fontId="9" fillId="14" borderId="5" xfId="6" applyFont="1" applyFill="1" applyAlignment="1">
      <alignment horizontal="center"/>
    </xf>
    <xf numFmtId="0" fontId="10" fillId="14" borderId="5" xfId="6" applyFont="1" applyFill="1" applyAlignment="1">
      <alignment horizontal="center"/>
    </xf>
    <xf numFmtId="44" fontId="10" fillId="13" borderId="5" xfId="1" applyFont="1" applyFill="1" applyBorder="1"/>
    <xf numFmtId="10" fontId="10" fillId="13" borderId="5" xfId="6" applyNumberFormat="1" applyFont="1" applyFill="1"/>
    <xf numFmtId="164" fontId="10" fillId="14" borderId="19" xfId="1" applyNumberFormat="1" applyFont="1" applyFill="1" applyBorder="1"/>
    <xf numFmtId="165" fontId="10" fillId="14" borderId="19" xfId="3" applyNumberFormat="1" applyFont="1" applyFill="1" applyBorder="1"/>
    <xf numFmtId="164" fontId="10" fillId="14" borderId="19" xfId="0" applyNumberFormat="1" applyFont="1" applyFill="1" applyBorder="1"/>
    <xf numFmtId="164" fontId="10" fillId="14" borderId="19" xfId="9" applyNumberFormat="1" applyFont="1" applyFill="1" applyBorder="1"/>
    <xf numFmtId="164" fontId="10" fillId="14" borderId="1" xfId="1" applyNumberFormat="1" applyFont="1" applyFill="1" applyBorder="1"/>
    <xf numFmtId="164" fontId="10" fillId="14" borderId="1" xfId="0" applyNumberFormat="1" applyFont="1" applyFill="1" applyBorder="1"/>
    <xf numFmtId="164" fontId="10" fillId="13" borderId="19" xfId="1" applyNumberFormat="1" applyFont="1" applyFill="1" applyBorder="1"/>
    <xf numFmtId="165" fontId="10" fillId="13" borderId="19" xfId="3" applyNumberFormat="1" applyFont="1" applyFill="1" applyBorder="1"/>
    <xf numFmtId="164" fontId="10" fillId="13" borderId="19" xfId="0" applyNumberFormat="1" applyFont="1" applyFill="1" applyBorder="1"/>
    <xf numFmtId="164" fontId="10" fillId="13" borderId="19" xfId="9" applyNumberFormat="1" applyFont="1" applyFill="1" applyBorder="1"/>
    <xf numFmtId="164" fontId="10" fillId="13" borderId="1" xfId="1" applyNumberFormat="1" applyFont="1" applyFill="1" applyBorder="1"/>
    <xf numFmtId="164" fontId="10" fillId="13" borderId="1" xfId="0" applyNumberFormat="1" applyFont="1" applyFill="1" applyBorder="1"/>
    <xf numFmtId="164" fontId="0" fillId="14" borderId="0" xfId="1" applyNumberFormat="1" applyFont="1" applyFill="1"/>
    <xf numFmtId="164" fontId="0" fillId="14" borderId="0" xfId="3" applyNumberFormat="1" applyFont="1" applyFill="1"/>
    <xf numFmtId="164" fontId="2" fillId="14" borderId="1" xfId="0" applyNumberFormat="1" applyFont="1" applyFill="1" applyBorder="1"/>
    <xf numFmtId="164" fontId="2" fillId="14" borderId="7" xfId="0" applyNumberFormat="1" applyFont="1" applyFill="1" applyBorder="1"/>
    <xf numFmtId="164" fontId="0" fillId="14" borderId="0" xfId="0" applyNumberFormat="1" applyFill="1"/>
    <xf numFmtId="164" fontId="23" fillId="14" borderId="0" xfId="0" applyNumberFormat="1" applyFont="1" applyFill="1"/>
    <xf numFmtId="164" fontId="23" fillId="14" borderId="0" xfId="3" applyNumberFormat="1" applyFont="1" applyFill="1"/>
    <xf numFmtId="164" fontId="23" fillId="13" borderId="0" xfId="0" applyNumberFormat="1" applyFont="1" applyFill="1"/>
    <xf numFmtId="164" fontId="23" fillId="13" borderId="0" xfId="3" applyNumberFormat="1" applyFont="1" applyFill="1"/>
    <xf numFmtId="164" fontId="2" fillId="13" borderId="1" xfId="0" applyNumberFormat="1" applyFont="1" applyFill="1" applyBorder="1"/>
    <xf numFmtId="164" fontId="2" fillId="13" borderId="7" xfId="0" applyNumberFormat="1" applyFont="1" applyFill="1" applyBorder="1"/>
    <xf numFmtId="165" fontId="0" fillId="14" borderId="0" xfId="3" applyNumberFormat="1" applyFont="1" applyFill="1"/>
    <xf numFmtId="43" fontId="0" fillId="14" borderId="0" xfId="3" applyFont="1" applyFill="1"/>
    <xf numFmtId="165" fontId="0" fillId="13" borderId="0" xfId="3" applyNumberFormat="1" applyFont="1" applyFill="1"/>
    <xf numFmtId="43" fontId="0" fillId="13" borderId="0" xfId="3" applyFont="1" applyFill="1"/>
    <xf numFmtId="166" fontId="10" fillId="14" borderId="5" xfId="6" applyNumberFormat="1" applyFont="1" applyFill="1"/>
    <xf numFmtId="9" fontId="10" fillId="14" borderId="10" xfId="6" applyNumberFormat="1" applyFont="1" applyFill="1" applyBorder="1"/>
    <xf numFmtId="166" fontId="10" fillId="14" borderId="5" xfId="2" applyNumberFormat="1" applyFont="1" applyFill="1" applyBorder="1"/>
    <xf numFmtId="166" fontId="10" fillId="14" borderId="9" xfId="2" applyNumberFormat="1" applyFont="1" applyFill="1" applyBorder="1"/>
    <xf numFmtId="166" fontId="10" fillId="14" borderId="10" xfId="6" applyNumberFormat="1" applyFont="1" applyFill="1" applyBorder="1"/>
    <xf numFmtId="166" fontId="10" fillId="13" borderId="5" xfId="6" applyNumberFormat="1" applyFont="1" applyFill="1"/>
    <xf numFmtId="166" fontId="10" fillId="13" borderId="5" xfId="2" applyNumberFormat="1" applyFont="1" applyFill="1" applyBorder="1"/>
    <xf numFmtId="166" fontId="10" fillId="13" borderId="9" xfId="2" applyNumberFormat="1" applyFont="1" applyFill="1" applyBorder="1"/>
    <xf numFmtId="166" fontId="10" fillId="13" borderId="10" xfId="6" applyNumberFormat="1" applyFont="1" applyFill="1" applyBorder="1"/>
    <xf numFmtId="9" fontId="10" fillId="13" borderId="10" xfId="6" applyNumberFormat="1" applyFont="1" applyFill="1" applyBorder="1"/>
    <xf numFmtId="0" fontId="10" fillId="14" borderId="5" xfId="6" applyFont="1" applyFill="1" applyAlignment="1">
      <alignment wrapText="1"/>
    </xf>
    <xf numFmtId="0" fontId="10" fillId="11" borderId="5" xfId="6" applyFont="1" applyFill="1" applyAlignment="1">
      <alignment wrapText="1"/>
    </xf>
    <xf numFmtId="164" fontId="2" fillId="0" borderId="0" xfId="0" applyNumberFormat="1" applyFont="1" applyAlignment="1">
      <alignment horizontal="left" wrapText="1"/>
    </xf>
  </cellXfs>
  <cellStyles count="13">
    <cellStyle name="20% - Accent2" xfId="8" builtinId="34"/>
    <cellStyle name="40% - Accent3" xfId="12" builtinId="39"/>
    <cellStyle name="Accent1" xfId="7" builtinId="29"/>
    <cellStyle name="Accent2" xfId="11" builtinId="33"/>
    <cellStyle name="Accent4" xfId="9" builtinId="41"/>
    <cellStyle name="Accent6" xfId="10" builtinId="49"/>
    <cellStyle name="Check Cell" xfId="6" builtinId="23"/>
    <cellStyle name="Comma" xfId="3" builtinId="3"/>
    <cellStyle name="Currency" xfId="1" builtinId="4"/>
    <cellStyle name="Explanatory Text" xfId="5" builtinId="53"/>
    <cellStyle name="Input" xfId="4" builtinId="20"/>
    <cellStyle name="Normal" xfId="0" builtinId="0"/>
    <cellStyle name="Percent" xfId="2" builtinId="5"/>
  </cellStyles>
  <dxfs count="1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EEDF0"/>
      <color rgb="FFFDE4C3"/>
      <color rgb="FFCC99FF"/>
      <color rgb="FF9999FF"/>
      <color rgb="FFC6EFCE"/>
      <color rgb="FFE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osue%20T200\Documents\Studio%202017\Projects\Lynn\en-US\Interpreters.10.24.2018.Jan2016Rev.Worker%20Co-op%20Financial%20Training%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for Use"/>
      <sheetName val="Capital Sources&amp;Uses"/>
      <sheetName val="Revenue&amp;Expense Assumptions"/>
      <sheetName val="Wages"/>
      <sheetName val="Patronage-Internal Cap Accts"/>
      <sheetName val="Loan Repayment"/>
      <sheetName val="Balance Sheet"/>
      <sheetName val="Income Statement"/>
      <sheetName val="Cash Flow Statement"/>
      <sheetName val="Revenue&amp;Cost Metrics"/>
      <sheetName val="Financial Ratios"/>
    </sheetNames>
    <sheetDataSet>
      <sheetData sheetId="0"/>
      <sheetData sheetId="1">
        <row r="3">
          <cell r="B3">
            <v>80000</v>
          </cell>
          <cell r="C3">
            <v>0</v>
          </cell>
          <cell r="D3">
            <v>0</v>
          </cell>
          <cell r="E3">
            <v>0</v>
          </cell>
          <cell r="F3">
            <v>0</v>
          </cell>
        </row>
        <row r="5">
          <cell r="B5">
            <v>12000</v>
          </cell>
          <cell r="C5">
            <v>0</v>
          </cell>
          <cell r="D5">
            <v>0</v>
          </cell>
          <cell r="E5">
            <v>0</v>
          </cell>
          <cell r="F5">
            <v>0</v>
          </cell>
        </row>
        <row r="17">
          <cell r="B17">
            <v>36000</v>
          </cell>
          <cell r="C17">
            <v>0</v>
          </cell>
          <cell r="D17">
            <v>0</v>
          </cell>
          <cell r="E17">
            <v>0</v>
          </cell>
          <cell r="F17">
            <v>0</v>
          </cell>
        </row>
        <row r="20">
          <cell r="B20">
            <v>75000</v>
          </cell>
          <cell r="C20"/>
          <cell r="D20">
            <v>0</v>
          </cell>
          <cell r="E20">
            <v>0</v>
          </cell>
          <cell r="F20">
            <v>0</v>
          </cell>
        </row>
        <row r="21">
          <cell r="B21">
            <v>7</v>
          </cell>
          <cell r="D21">
            <v>0</v>
          </cell>
          <cell r="E21">
            <v>0</v>
          </cell>
          <cell r="F21">
            <v>0</v>
          </cell>
        </row>
        <row r="22">
          <cell r="B22">
            <v>7.4999999999999997E-2</v>
          </cell>
          <cell r="D22">
            <v>0</v>
          </cell>
          <cell r="E22">
            <v>0</v>
          </cell>
          <cell r="F22">
            <v>0</v>
          </cell>
        </row>
        <row r="32">
          <cell r="B32">
            <v>5333.333333333333</v>
          </cell>
          <cell r="C32"/>
          <cell r="D32">
            <v>0</v>
          </cell>
          <cell r="E32">
            <v>0</v>
          </cell>
          <cell r="F32">
            <v>0</v>
          </cell>
        </row>
        <row r="41">
          <cell r="B41">
            <v>5333.333333333333</v>
          </cell>
          <cell r="C41">
            <v>10666.666666666666</v>
          </cell>
          <cell r="D41">
            <v>16000</v>
          </cell>
          <cell r="E41">
            <v>21333.333333333332</v>
          </cell>
          <cell r="F41">
            <v>26666.666666666664</v>
          </cell>
        </row>
      </sheetData>
      <sheetData sheetId="2">
        <row r="6">
          <cell r="B6">
            <v>355</v>
          </cell>
          <cell r="C6">
            <v>355</v>
          </cell>
          <cell r="D6">
            <v>355</v>
          </cell>
          <cell r="E6">
            <v>355</v>
          </cell>
          <cell r="F6">
            <v>355</v>
          </cell>
        </row>
        <row r="11">
          <cell r="B11">
            <v>225</v>
          </cell>
          <cell r="C11">
            <v>231.75</v>
          </cell>
          <cell r="D11">
            <v>238.70250000000001</v>
          </cell>
          <cell r="E11">
            <v>245.86357500000003</v>
          </cell>
          <cell r="F11">
            <v>253.23948225000004</v>
          </cell>
        </row>
        <row r="12">
          <cell r="B12">
            <v>2.5</v>
          </cell>
          <cell r="C12">
            <v>2.5</v>
          </cell>
          <cell r="D12">
            <v>2.5</v>
          </cell>
          <cell r="E12">
            <v>2.5</v>
          </cell>
          <cell r="F12">
            <v>2.5</v>
          </cell>
        </row>
        <row r="15">
          <cell r="B15">
            <v>180</v>
          </cell>
          <cell r="C15">
            <v>185.85</v>
          </cell>
          <cell r="D15">
            <v>191.89012499999998</v>
          </cell>
          <cell r="E15">
            <v>198.12655406249999</v>
          </cell>
          <cell r="F15">
            <v>204.56566706953123</v>
          </cell>
        </row>
        <row r="16">
          <cell r="B16">
            <v>7</v>
          </cell>
          <cell r="C16">
            <v>7</v>
          </cell>
          <cell r="D16">
            <v>7</v>
          </cell>
          <cell r="E16">
            <v>7</v>
          </cell>
          <cell r="F16">
            <v>7</v>
          </cell>
        </row>
        <row r="25">
          <cell r="B25">
            <v>199687.5</v>
          </cell>
          <cell r="C25">
            <v>205678.125</v>
          </cell>
          <cell r="D25">
            <v>211848.46875</v>
          </cell>
          <cell r="E25">
            <v>218203.92281250004</v>
          </cell>
          <cell r="F25">
            <v>224750.04049687504</v>
          </cell>
        </row>
        <row r="26">
          <cell r="B26">
            <v>447300</v>
          </cell>
          <cell r="C26">
            <v>461837.25</v>
          </cell>
          <cell r="D26">
            <v>476846.96062500001</v>
          </cell>
          <cell r="E26">
            <v>492344.48684531247</v>
          </cell>
          <cell r="F26">
            <v>508345.68266778515</v>
          </cell>
        </row>
        <row r="35">
          <cell r="B35">
            <v>0.5</v>
          </cell>
          <cell r="C35">
            <v>0.51</v>
          </cell>
          <cell r="D35">
            <v>0.5202</v>
          </cell>
          <cell r="E35">
            <v>0.53060399999999996</v>
          </cell>
          <cell r="F35">
            <v>0.54121607999999999</v>
          </cell>
        </row>
        <row r="36">
          <cell r="B36">
            <v>3</v>
          </cell>
          <cell r="C36">
            <v>3.06</v>
          </cell>
          <cell r="D36">
            <v>3.1212</v>
          </cell>
          <cell r="E36">
            <v>3.183624</v>
          </cell>
          <cell r="F36">
            <v>3.2472964800000002</v>
          </cell>
        </row>
        <row r="37">
          <cell r="B37">
            <v>0.15</v>
          </cell>
          <cell r="C37">
            <v>0.153</v>
          </cell>
          <cell r="D37">
            <v>0.15606</v>
          </cell>
          <cell r="E37">
            <v>0.15918119999999999</v>
          </cell>
          <cell r="F37">
            <v>0.16236482399999999</v>
          </cell>
        </row>
        <row r="41">
          <cell r="B41">
            <v>253203.75</v>
          </cell>
          <cell r="C41">
            <v>266529.13650000002</v>
          </cell>
          <cell r="D41">
            <v>280556.0682161625</v>
          </cell>
          <cell r="E41">
            <v>295321.49330346507</v>
          </cell>
          <cell r="F41">
            <v>310864.30655927549</v>
          </cell>
        </row>
        <row r="44">
          <cell r="B44">
            <v>1800</v>
          </cell>
          <cell r="C44">
            <v>1800</v>
          </cell>
          <cell r="D44">
            <v>1800</v>
          </cell>
          <cell r="E44">
            <v>1800</v>
          </cell>
          <cell r="F44">
            <v>1800</v>
          </cell>
        </row>
        <row r="46">
          <cell r="B46">
            <v>30</v>
          </cell>
          <cell r="C46">
            <v>30.6</v>
          </cell>
          <cell r="D46">
            <v>31.212000000000003</v>
          </cell>
          <cell r="E46">
            <v>31.836240000000004</v>
          </cell>
          <cell r="F46">
            <v>32.472964800000007</v>
          </cell>
        </row>
        <row r="47">
          <cell r="B47">
            <v>12</v>
          </cell>
          <cell r="C47">
            <v>12.24</v>
          </cell>
          <cell r="D47">
            <v>12.4848</v>
          </cell>
          <cell r="E47">
            <v>12.734496</v>
          </cell>
          <cell r="F47">
            <v>12.989185920000001</v>
          </cell>
        </row>
        <row r="48">
          <cell r="B48">
            <v>3</v>
          </cell>
          <cell r="C48">
            <v>3.06</v>
          </cell>
          <cell r="D48">
            <v>3.1212</v>
          </cell>
          <cell r="E48">
            <v>3.183624</v>
          </cell>
          <cell r="F48">
            <v>3.2472964800000002</v>
          </cell>
        </row>
        <row r="51">
          <cell r="B51">
            <v>12939.75</v>
          </cell>
          <cell r="C51">
            <v>13350.307500000001</v>
          </cell>
          <cell r="D51">
            <v>13773.908587500002</v>
          </cell>
          <cell r="E51">
            <v>14210.96819315625</v>
          </cell>
          <cell r="F51">
            <v>14661.914463293204</v>
          </cell>
        </row>
        <row r="54">
          <cell r="B54">
            <v>0.21</v>
          </cell>
          <cell r="C54">
            <v>0.21</v>
          </cell>
          <cell r="D54">
            <v>0.21</v>
          </cell>
          <cell r="E54">
            <v>0.21</v>
          </cell>
          <cell r="F54">
            <v>0.21</v>
          </cell>
        </row>
      </sheetData>
      <sheetData sheetId="3">
        <row r="44">
          <cell r="B44">
            <v>206856</v>
          </cell>
          <cell r="I44">
            <v>206856</v>
          </cell>
          <cell r="P44">
            <v>206856</v>
          </cell>
          <cell r="W44">
            <v>206856</v>
          </cell>
          <cell r="AD44">
            <v>206856</v>
          </cell>
        </row>
        <row r="45">
          <cell r="B45">
            <v>24822.720000000001</v>
          </cell>
          <cell r="I45">
            <v>24822.720000000001</v>
          </cell>
          <cell r="P45">
            <v>24822.720000000001</v>
          </cell>
          <cell r="W45">
            <v>24822.720000000001</v>
          </cell>
          <cell r="AD45">
            <v>24822.720000000001</v>
          </cell>
        </row>
        <row r="46">
          <cell r="B46">
            <v>51714</v>
          </cell>
          <cell r="I46">
            <v>51714</v>
          </cell>
          <cell r="P46">
            <v>51714</v>
          </cell>
          <cell r="W46">
            <v>51714</v>
          </cell>
          <cell r="AD46">
            <v>51714</v>
          </cell>
        </row>
      </sheetData>
      <sheetData sheetId="4">
        <row r="2">
          <cell r="C2">
            <v>0.35</v>
          </cell>
          <cell r="D2">
            <v>0.35</v>
          </cell>
          <cell r="E2">
            <v>0.35</v>
          </cell>
          <cell r="F2">
            <v>0.35</v>
          </cell>
          <cell r="G2">
            <v>0.35</v>
          </cell>
        </row>
        <row r="3">
          <cell r="C3">
            <v>0.65</v>
          </cell>
          <cell r="D3">
            <v>0.65</v>
          </cell>
          <cell r="E3">
            <v>0.65</v>
          </cell>
          <cell r="F3">
            <v>0.65</v>
          </cell>
          <cell r="G3">
            <v>0.65</v>
          </cell>
        </row>
        <row r="6">
          <cell r="C6">
            <v>0.4</v>
          </cell>
          <cell r="D6">
            <v>0.4</v>
          </cell>
          <cell r="E6">
            <v>0.4</v>
          </cell>
          <cell r="F6">
            <v>0.4</v>
          </cell>
          <cell r="G6">
            <v>0.4</v>
          </cell>
        </row>
      </sheetData>
      <sheetData sheetId="5">
        <row r="3">
          <cell r="D3">
            <v>5337.8905846293283</v>
          </cell>
          <cell r="E3">
            <v>8466.5576831831713</v>
          </cell>
        </row>
        <row r="4">
          <cell r="D4">
            <v>4680.6097083193272</v>
          </cell>
          <cell r="E4">
            <v>9123.8385594932479</v>
          </cell>
          <cell r="F4">
            <v>57409.603757323581</v>
          </cell>
        </row>
        <row r="5">
          <cell r="D5">
            <v>3972.3024094030088</v>
          </cell>
          <cell r="E5">
            <v>9832.1458584095744</v>
          </cell>
          <cell r="F5">
            <v>47577.457898914006</v>
          </cell>
          <cell r="S5">
            <v>0</v>
          </cell>
          <cell r="T5">
            <v>0</v>
          </cell>
          <cell r="X5">
            <v>0</v>
          </cell>
          <cell r="Y5">
            <v>0</v>
          </cell>
          <cell r="AC5">
            <v>0</v>
          </cell>
          <cell r="AD5">
            <v>0</v>
          </cell>
        </row>
        <row r="6">
          <cell r="D6">
            <v>3209.0073740831208</v>
          </cell>
          <cell r="E6">
            <v>10595.440893729443</v>
          </cell>
          <cell r="F6">
            <v>36982.017005184563</v>
          </cell>
        </row>
        <row r="7">
          <cell r="D7">
            <v>2386.4557614774471</v>
          </cell>
          <cell r="E7">
            <v>11417.992506335107</v>
          </cell>
          <cell r="F7">
            <v>25564.024498849456</v>
          </cell>
        </row>
        <row r="8">
          <cell r="E8">
            <v>12304.400938320556</v>
          </cell>
          <cell r="F8">
            <v>13259.6235605289</v>
          </cell>
        </row>
        <row r="13">
          <cell r="D13">
            <v>0</v>
          </cell>
          <cell r="E13">
            <v>0</v>
          </cell>
        </row>
        <row r="14">
          <cell r="D14">
            <v>0</v>
          </cell>
          <cell r="E14">
            <v>0</v>
          </cell>
          <cell r="F14">
            <v>0</v>
          </cell>
        </row>
        <row r="15">
          <cell r="D15">
            <v>0</v>
          </cell>
          <cell r="E15">
            <v>0</v>
          </cell>
          <cell r="F15">
            <v>0</v>
          </cell>
        </row>
        <row r="16">
          <cell r="E16">
            <v>0</v>
          </cell>
          <cell r="F16">
            <v>0</v>
          </cell>
        </row>
        <row r="19">
          <cell r="D19">
            <v>0</v>
          </cell>
          <cell r="E19">
            <v>0</v>
          </cell>
        </row>
        <row r="20">
          <cell r="D20">
            <v>0</v>
          </cell>
          <cell r="E20">
            <v>0</v>
          </cell>
          <cell r="F20">
            <v>0</v>
          </cell>
        </row>
        <row r="21">
          <cell r="E21">
            <v>0</v>
          </cell>
          <cell r="F21">
            <v>0</v>
          </cell>
        </row>
        <row r="24">
          <cell r="D24">
            <v>0</v>
          </cell>
          <cell r="E24">
            <v>0</v>
          </cell>
        </row>
        <row r="25">
          <cell r="E25">
            <v>0</v>
          </cell>
          <cell r="F25">
            <v>0</v>
          </cell>
        </row>
      </sheetData>
      <sheetData sheetId="6">
        <row r="5">
          <cell r="B5">
            <v>42258.476389721807</v>
          </cell>
          <cell r="C5">
            <v>48660.701133618364</v>
          </cell>
          <cell r="D5">
            <v>58222.913871736673</v>
          </cell>
          <cell r="E5">
            <v>70849.05944461847</v>
          </cell>
          <cell r="F5">
            <v>86429.017401286357</v>
          </cell>
        </row>
        <row r="7">
          <cell r="B7">
            <v>54258.476389721807</v>
          </cell>
          <cell r="C7">
            <v>60660.701133618364</v>
          </cell>
          <cell r="D7">
            <v>70222.913871736673</v>
          </cell>
          <cell r="E7">
            <v>82849.05944461847</v>
          </cell>
          <cell r="F7">
            <v>98429.017401286357</v>
          </cell>
        </row>
        <row r="16">
          <cell r="B16">
            <v>128925.14305638848</v>
          </cell>
          <cell r="C16">
            <v>129994.03446695169</v>
          </cell>
          <cell r="D16">
            <v>134222.91387173667</v>
          </cell>
          <cell r="E16">
            <v>141515.72611128516</v>
          </cell>
          <cell r="F16">
            <v>151762.35073461969</v>
          </cell>
        </row>
        <row r="21">
          <cell r="B21">
            <v>424.83412202974841</v>
          </cell>
          <cell r="C21">
            <v>853.28119493853774</v>
          </cell>
          <cell r="D21">
            <v>1278.5102169021955</v>
          </cell>
          <cell r="E21">
            <v>1699.5433998524395</v>
          </cell>
          <cell r="F21">
            <v>2115.3291244151278</v>
          </cell>
        </row>
        <row r="22">
          <cell r="B22">
            <v>10899.72</v>
          </cell>
          <cell r="C22">
            <v>10899.72</v>
          </cell>
          <cell r="D22">
            <v>10899.72</v>
          </cell>
          <cell r="E22">
            <v>10899.72</v>
          </cell>
          <cell r="F22">
            <v>10899.72</v>
          </cell>
        </row>
        <row r="23">
          <cell r="B23">
            <v>9123.8385594932479</v>
          </cell>
          <cell r="C23">
            <v>9832.1458584095744</v>
          </cell>
          <cell r="D23">
            <v>10595.440893729443</v>
          </cell>
          <cell r="E23">
            <v>11417.992506335107</v>
          </cell>
          <cell r="F23">
            <v>12304.400938320556</v>
          </cell>
        </row>
        <row r="26">
          <cell r="B26">
            <v>31663.131920386964</v>
          </cell>
          <cell r="C26">
            <v>34826.592095121188</v>
          </cell>
          <cell r="D26">
            <v>38057.346957372836</v>
          </cell>
          <cell r="E26">
            <v>41356.645907315571</v>
          </cell>
          <cell r="F26">
            <v>44725.809408798123</v>
          </cell>
        </row>
        <row r="33">
          <cell r="B33">
            <v>57409.603757323581</v>
          </cell>
          <cell r="C33">
            <v>47577.457898914006</v>
          </cell>
          <cell r="D33">
            <v>36982.017005184563</v>
          </cell>
          <cell r="E33">
            <v>25564.024498849456</v>
          </cell>
          <cell r="F33">
            <v>13259.6235605289</v>
          </cell>
        </row>
        <row r="41">
          <cell r="B41">
            <v>39852.407378677919</v>
          </cell>
          <cell r="C41">
            <v>47589.984472916505</v>
          </cell>
          <cell r="D41">
            <v>59183.549909179266</v>
          </cell>
          <cell r="E41">
            <v>74595.055705120103</v>
          </cell>
          <cell r="F41">
            <v>93776.917765292645</v>
          </cell>
        </row>
      </sheetData>
      <sheetData sheetId="7">
        <row r="3">
          <cell r="B3">
            <v>199687.5</v>
          </cell>
          <cell r="C3">
            <v>205678.125</v>
          </cell>
          <cell r="D3">
            <v>211848.46875</v>
          </cell>
          <cell r="E3">
            <v>218203.92281250004</v>
          </cell>
          <cell r="F3">
            <v>224750.04049687504</v>
          </cell>
        </row>
        <row r="4">
          <cell r="B4">
            <v>447300</v>
          </cell>
          <cell r="C4">
            <v>461837.25</v>
          </cell>
          <cell r="D4">
            <v>476846.96062500001</v>
          </cell>
          <cell r="E4">
            <v>492344.48684531247</v>
          </cell>
          <cell r="F4">
            <v>508345.68266778515</v>
          </cell>
        </row>
        <row r="6">
          <cell r="B6">
            <v>646987.5</v>
          </cell>
          <cell r="C6">
            <v>667515.375</v>
          </cell>
          <cell r="D6">
            <v>688695.42937500007</v>
          </cell>
          <cell r="E6">
            <v>710548.40965781244</v>
          </cell>
          <cell r="F6">
            <v>733095.72316466016</v>
          </cell>
        </row>
        <row r="10">
          <cell r="B10">
            <v>39937.5</v>
          </cell>
          <cell r="C10">
            <v>41958.337500000001</v>
          </cell>
          <cell r="D10">
            <v>44081.429377500004</v>
          </cell>
          <cell r="E10">
            <v>46311.949704001498</v>
          </cell>
          <cell r="F10">
            <v>48655.334359023982</v>
          </cell>
        </row>
        <row r="11">
          <cell r="B11">
            <v>191700</v>
          </cell>
          <cell r="C11">
            <v>201888.85500000001</v>
          </cell>
          <cell r="D11">
            <v>212619.24764324995</v>
          </cell>
          <cell r="E11">
            <v>223919.96065548871</v>
          </cell>
          <cell r="F11">
            <v>235821.30656432794</v>
          </cell>
        </row>
        <row r="12">
          <cell r="B12">
            <v>21566.25</v>
          </cell>
          <cell r="C12">
            <v>22681.944</v>
          </cell>
          <cell r="D12">
            <v>23855.3911954125</v>
          </cell>
          <cell r="E12">
            <v>25089.582943974885</v>
          </cell>
          <cell r="F12">
            <v>26387.665635923589</v>
          </cell>
        </row>
        <row r="14">
          <cell r="B14">
            <v>253203.75</v>
          </cell>
          <cell r="C14">
            <v>266529.13650000002</v>
          </cell>
          <cell r="D14">
            <v>280556.06821616244</v>
          </cell>
          <cell r="E14">
            <v>295321.49330346507</v>
          </cell>
          <cell r="F14">
            <v>310864.30655927549</v>
          </cell>
        </row>
        <row r="17">
          <cell r="B17">
            <v>206856</v>
          </cell>
          <cell r="C17">
            <v>206856</v>
          </cell>
          <cell r="D17">
            <v>206856</v>
          </cell>
          <cell r="E17">
            <v>206856</v>
          </cell>
          <cell r="F17">
            <v>206856</v>
          </cell>
        </row>
        <row r="18">
          <cell r="B18">
            <v>24822.720000000001</v>
          </cell>
          <cell r="C18">
            <v>24822.720000000001</v>
          </cell>
          <cell r="D18">
            <v>24822.720000000001</v>
          </cell>
          <cell r="E18">
            <v>24822.720000000001</v>
          </cell>
          <cell r="F18">
            <v>24822.720000000001</v>
          </cell>
        </row>
        <row r="19">
          <cell r="B19">
            <v>51714</v>
          </cell>
          <cell r="C19">
            <v>51714</v>
          </cell>
          <cell r="D19">
            <v>51714</v>
          </cell>
          <cell r="E19">
            <v>51714</v>
          </cell>
          <cell r="F19">
            <v>51714</v>
          </cell>
        </row>
        <row r="20">
          <cell r="B20">
            <v>5400</v>
          </cell>
          <cell r="C20">
            <v>5508</v>
          </cell>
          <cell r="D20">
            <v>5618.16</v>
          </cell>
          <cell r="E20">
            <v>5730.5231999999996</v>
          </cell>
          <cell r="F20">
            <v>5845.133664</v>
          </cell>
        </row>
        <row r="21">
          <cell r="B21">
            <v>54000</v>
          </cell>
          <cell r="C21">
            <v>55080</v>
          </cell>
          <cell r="D21">
            <v>56181.600000000006</v>
          </cell>
          <cell r="E21">
            <v>57305.232000000004</v>
          </cell>
          <cell r="F21">
            <v>58451.336640000016</v>
          </cell>
        </row>
        <row r="22">
          <cell r="B22">
            <v>21600</v>
          </cell>
          <cell r="C22">
            <v>22032</v>
          </cell>
          <cell r="D22">
            <v>22472.639999999999</v>
          </cell>
          <cell r="E22">
            <v>22922.092799999999</v>
          </cell>
          <cell r="F22">
            <v>23380.534656</v>
          </cell>
        </row>
        <row r="23">
          <cell r="B23">
            <v>12939.75</v>
          </cell>
          <cell r="C23">
            <v>13350.307500000001</v>
          </cell>
          <cell r="D23">
            <v>13773.908587500002</v>
          </cell>
          <cell r="E23">
            <v>14210.96819315625</v>
          </cell>
          <cell r="F23">
            <v>14661.914463293204</v>
          </cell>
        </row>
        <row r="24">
          <cell r="B24">
            <v>5333.333333333333</v>
          </cell>
          <cell r="C24">
            <v>5333.333333333333</v>
          </cell>
          <cell r="D24">
            <v>5333.333333333333</v>
          </cell>
          <cell r="E24">
            <v>5333.333333333333</v>
          </cell>
          <cell r="F24">
            <v>5333.333333333333</v>
          </cell>
        </row>
        <row r="25">
          <cell r="B25">
            <v>5337.8905846293283</v>
          </cell>
          <cell r="C25">
            <v>4680.6097083193272</v>
          </cell>
          <cell r="D25">
            <v>3972.3024094030088</v>
          </cell>
          <cell r="E25">
            <v>3209.0073740831208</v>
          </cell>
          <cell r="F25">
            <v>2386.4557614774471</v>
          </cell>
        </row>
        <row r="31">
          <cell r="B31">
            <v>5780.0560820373939</v>
          </cell>
          <cell r="C31">
            <v>11609.267958347453</v>
          </cell>
          <cell r="D31">
            <v>17394.6968286013</v>
          </cell>
          <cell r="E31">
            <v>23123.039453774691</v>
          </cell>
          <cell r="F31">
            <v>28779.988087280653</v>
          </cell>
        </row>
        <row r="33">
          <cell r="B33">
            <v>-424.83412202974841</v>
          </cell>
          <cell r="C33">
            <v>-853.28119493853774</v>
          </cell>
          <cell r="D33">
            <v>-1278.5102169021955</v>
          </cell>
          <cell r="E33">
            <v>-1699.5433998524395</v>
          </cell>
          <cell r="F33">
            <v>-2115.3291244151278</v>
          </cell>
        </row>
        <row r="34">
          <cell r="B34">
            <v>5355.221960007646</v>
          </cell>
          <cell r="C34">
            <v>10755.986763408915</v>
          </cell>
          <cell r="D34">
            <v>16116.186611699104</v>
          </cell>
          <cell r="E34">
            <v>21423.496053922252</v>
          </cell>
          <cell r="F34">
            <v>26664.658962865527</v>
          </cell>
        </row>
        <row r="42">
          <cell r="B42">
            <v>1598.1855066833393</v>
          </cell>
          <cell r="C42">
            <v>3209.9625904830705</v>
          </cell>
          <cell r="D42">
            <v>4809.6336731082592</v>
          </cell>
          <cell r="E42">
            <v>6393.5204089687013</v>
          </cell>
          <cell r="F42">
            <v>7957.6667061331009</v>
          </cell>
        </row>
        <row r="48">
          <cell r="B48">
            <v>2254.2218719945836</v>
          </cell>
          <cell r="C48">
            <v>4527.6145037555061</v>
          </cell>
          <cell r="D48">
            <v>6783.9317631545064</v>
          </cell>
          <cell r="E48">
            <v>9017.9853869721301</v>
          </cell>
          <cell r="F48">
            <v>11224.195354039453</v>
          </cell>
        </row>
        <row r="49">
          <cell r="B49">
            <v>1502.8145813297224</v>
          </cell>
          <cell r="C49">
            <v>3018.409669170338</v>
          </cell>
          <cell r="D49">
            <v>4522.6211754363385</v>
          </cell>
          <cell r="E49">
            <v>6011.9902579814197</v>
          </cell>
          <cell r="F49">
            <v>7482.7969026929704</v>
          </cell>
        </row>
      </sheetData>
      <sheetData sheetId="8">
        <row r="34">
          <cell r="B34">
            <v>42258.476389721807</v>
          </cell>
          <cell r="C34">
            <v>48660.701133618364</v>
          </cell>
          <cell r="D34">
            <v>58222.913871736673</v>
          </cell>
          <cell r="E34">
            <v>70849.05944461847</v>
          </cell>
          <cell r="F34">
            <v>86429.017401286357</v>
          </cell>
        </row>
        <row r="39">
          <cell r="B39">
            <v>9711.9246575342477</v>
          </cell>
          <cell r="C39">
            <v>10223.035372602741</v>
          </cell>
          <cell r="D39">
            <v>10761.054671304862</v>
          </cell>
          <cell r="E39">
            <v>11327.399743146605</v>
          </cell>
          <cell r="F39">
            <v>11923.562443369472</v>
          </cell>
        </row>
        <row r="43">
          <cell r="B43">
            <v>10899.72</v>
          </cell>
          <cell r="C43">
            <v>10899.72</v>
          </cell>
          <cell r="D43">
            <v>10899.72</v>
          </cell>
          <cell r="E43">
            <v>10899.72</v>
          </cell>
          <cell r="F43">
            <v>10899.72</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1"/>
  <sheetViews>
    <sheetView tabSelected="1" workbookViewId="0">
      <selection activeCell="C10" sqref="C10"/>
    </sheetView>
  </sheetViews>
  <sheetFormatPr defaultRowHeight="15" x14ac:dyDescent="0.25"/>
  <cols>
    <col min="1" max="1" width="4.85546875" customWidth="1"/>
    <col min="2" max="2" width="37.5703125" customWidth="1"/>
    <col min="3" max="7" width="15.7109375" customWidth="1"/>
    <col min="9" max="9" width="21.42578125" customWidth="1"/>
    <col min="12" max="12" width="13" customWidth="1"/>
  </cols>
  <sheetData>
    <row r="1" spans="2:9" ht="17.45" customHeight="1" x14ac:dyDescent="0.25">
      <c r="B1" s="1" t="s">
        <v>0</v>
      </c>
    </row>
    <row r="2" spans="2:9" ht="17.45" customHeight="1" thickBot="1" x14ac:dyDescent="0.3"/>
    <row r="3" spans="2:9" ht="64.5" customHeight="1" thickTop="1" thickBot="1" x14ac:dyDescent="0.3">
      <c r="B3" s="294" t="s">
        <v>1</v>
      </c>
    </row>
    <row r="4" spans="2:9" ht="15.75" thickTop="1" x14ac:dyDescent="0.25"/>
    <row r="5" spans="2:9" ht="15.75" thickBot="1" x14ac:dyDescent="0.3">
      <c r="B5" s="179"/>
    </row>
    <row r="6" spans="2:9" ht="61.5" thickTop="1" thickBot="1" x14ac:dyDescent="0.3">
      <c r="B6" s="295" t="s">
        <v>292</v>
      </c>
    </row>
    <row r="7" spans="2:9" ht="16.5" thickTop="1" thickBot="1" x14ac:dyDescent="0.3"/>
    <row r="8" spans="2:9" ht="91.5" thickTop="1" thickBot="1" x14ac:dyDescent="0.3">
      <c r="B8" s="168" t="s">
        <v>293</v>
      </c>
    </row>
    <row r="9" spans="2:9" ht="16.5" thickTop="1" thickBot="1" x14ac:dyDescent="0.3"/>
    <row r="10" spans="2:9" ht="91.5" thickTop="1" thickBot="1" x14ac:dyDescent="0.3">
      <c r="B10" s="168" t="s">
        <v>294</v>
      </c>
    </row>
    <row r="11" spans="2:9" ht="15.75" thickTop="1" x14ac:dyDescent="0.25"/>
    <row r="12" spans="2:9" ht="15.75" thickBot="1" x14ac:dyDescent="0.3"/>
    <row r="13" spans="2:9" x14ac:dyDescent="0.25">
      <c r="B13" s="90" t="s">
        <v>2</v>
      </c>
      <c r="C13" s="30"/>
      <c r="D13" s="30"/>
      <c r="E13" s="30"/>
      <c r="F13" s="30"/>
      <c r="G13" s="30"/>
      <c r="H13" s="30"/>
      <c r="I13" s="31"/>
    </row>
    <row r="14" spans="2:9" x14ac:dyDescent="0.25">
      <c r="B14" s="41" t="s">
        <v>3</v>
      </c>
      <c r="I14" s="32"/>
    </row>
    <row r="15" spans="2:9" x14ac:dyDescent="0.25">
      <c r="B15" s="41" t="s">
        <v>4</v>
      </c>
      <c r="I15" s="32"/>
    </row>
    <row r="16" spans="2:9" x14ac:dyDescent="0.25">
      <c r="B16" s="41" t="s">
        <v>5</v>
      </c>
      <c r="I16" s="32"/>
    </row>
    <row r="17" spans="2:9" x14ac:dyDescent="0.25">
      <c r="B17" s="41" t="s">
        <v>6</v>
      </c>
      <c r="I17" s="32"/>
    </row>
    <row r="18" spans="2:9" x14ac:dyDescent="0.25">
      <c r="B18" s="41"/>
      <c r="I18" s="32"/>
    </row>
    <row r="19" spans="2:9" x14ac:dyDescent="0.25">
      <c r="B19" s="41" t="s">
        <v>7</v>
      </c>
      <c r="I19" s="32"/>
    </row>
    <row r="20" spans="2:9" x14ac:dyDescent="0.25">
      <c r="B20" s="41"/>
      <c r="I20" s="32"/>
    </row>
    <row r="21" spans="2:9" ht="15.75" thickBot="1" x14ac:dyDescent="0.3">
      <c r="B21" s="66" t="s">
        <v>8</v>
      </c>
      <c r="C21" s="33"/>
      <c r="D21" s="33"/>
      <c r="E21" s="33"/>
      <c r="F21" s="33"/>
      <c r="G21" s="33"/>
      <c r="H21" s="33"/>
      <c r="I21" s="34"/>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4" workbookViewId="0">
      <selection activeCell="B4" sqref="B4:F34"/>
    </sheetView>
  </sheetViews>
  <sheetFormatPr defaultColWidth="8.85546875" defaultRowHeight="15" x14ac:dyDescent="0.25"/>
  <cols>
    <col min="1" max="1" width="36.42578125" customWidth="1"/>
    <col min="2" max="3" width="13.42578125" bestFit="1" customWidth="1"/>
    <col min="4" max="4" width="10.5703125" customWidth="1"/>
    <col min="5" max="5" width="10.85546875" customWidth="1"/>
    <col min="6" max="6" width="8.7109375" customWidth="1"/>
    <col min="7" max="7" width="13.85546875" customWidth="1"/>
    <col min="8" max="8" width="39.42578125" bestFit="1" customWidth="1"/>
    <col min="9" max="9" width="14.5703125" customWidth="1"/>
    <col min="10" max="10" width="12.28515625" customWidth="1"/>
    <col min="11" max="11" width="10.5703125" customWidth="1"/>
    <col min="12" max="13" width="10" bestFit="1" customWidth="1"/>
    <col min="14" max="14" width="9" bestFit="1" customWidth="1"/>
    <col min="15" max="15" width="9.7109375" bestFit="1" customWidth="1"/>
  </cols>
  <sheetData>
    <row r="1" spans="1:6" x14ac:dyDescent="0.25">
      <c r="A1" s="3" t="s">
        <v>262</v>
      </c>
      <c r="B1" s="15" t="s">
        <v>10</v>
      </c>
      <c r="C1" s="15" t="s">
        <v>11</v>
      </c>
      <c r="D1" s="15" t="s">
        <v>12</v>
      </c>
      <c r="E1" s="15" t="s">
        <v>13</v>
      </c>
      <c r="F1" s="15" t="s">
        <v>14</v>
      </c>
    </row>
    <row r="2" spans="1:6" x14ac:dyDescent="0.25">
      <c r="A2" s="10" t="s">
        <v>263</v>
      </c>
    </row>
    <row r="3" spans="1:6" ht="15.75" thickBot="1" x14ac:dyDescent="0.3">
      <c r="A3" s="1" t="s">
        <v>209</v>
      </c>
    </row>
    <row r="4" spans="1:6" ht="16.5" thickTop="1" thickBot="1" x14ac:dyDescent="0.3">
      <c r="A4" s="8" t="s">
        <v>264</v>
      </c>
      <c r="B4" s="284">
        <f>'[1]Income Statement'!B3/'[1]Income Statement'!B6</f>
        <v>0.30864197530864196</v>
      </c>
      <c r="C4" s="284">
        <f>'[1]Income Statement'!C3/'[1]Income Statement'!C6</f>
        <v>0.30812492521239682</v>
      </c>
      <c r="D4" s="289">
        <f>'[1]Income Statement'!D3/'[1]Income Statement'!D6</f>
        <v>0.30760835590597024</v>
      </c>
      <c r="E4" s="289">
        <f>'[1]Income Statement'!E3/'[1]Income Statement'!E6</f>
        <v>0.30709226823487396</v>
      </c>
      <c r="F4" s="289">
        <f>'[1]Income Statement'!F3/'[1]Income Statement'!F6</f>
        <v>0.30657666304021536</v>
      </c>
    </row>
    <row r="5" spans="1:6" ht="16.5" thickTop="1" thickBot="1" x14ac:dyDescent="0.3">
      <c r="A5" s="8" t="s">
        <v>265</v>
      </c>
      <c r="B5" s="284">
        <f>('[1]Revenue&amp;Expense Assumptions'!B12-'[1]Revenue&amp;Expense Assumptions'!B35)/'[1]Revenue&amp;Expense Assumptions'!B35</f>
        <v>4</v>
      </c>
      <c r="C5" s="284">
        <f>('[1]Revenue&amp;Expense Assumptions'!C12-'[1]Revenue&amp;Expense Assumptions'!C35)/'[1]Revenue&amp;Expense Assumptions'!C35</f>
        <v>3.9019607843137254</v>
      </c>
      <c r="D5" s="289">
        <f>('[1]Revenue&amp;Expense Assumptions'!D12-'[1]Revenue&amp;Expense Assumptions'!D35)/'[1]Revenue&amp;Expense Assumptions'!D35</f>
        <v>3.805843906189927</v>
      </c>
      <c r="E5" s="289">
        <f>('[1]Revenue&amp;Expense Assumptions'!E12-'[1]Revenue&amp;Expense Assumptions'!E35)/'[1]Revenue&amp;Expense Assumptions'!E35</f>
        <v>3.7116116727352231</v>
      </c>
      <c r="F5" s="289">
        <f>('[1]Revenue&amp;Expense Assumptions'!F12-'[1]Revenue&amp;Expense Assumptions'!F35)/'[1]Revenue&amp;Expense Assumptions'!F35</f>
        <v>3.6192271301325714</v>
      </c>
    </row>
    <row r="6" spans="1:6" ht="16.5" thickTop="1" thickBot="1" x14ac:dyDescent="0.3">
      <c r="A6" s="8" t="s">
        <v>266</v>
      </c>
      <c r="B6" s="241">
        <f>'[1]Revenue&amp;Expense Assumptions'!B12*'[1]Revenue&amp;Expense Assumptions'!B11</f>
        <v>562.5</v>
      </c>
      <c r="C6" s="241">
        <f>'[1]Revenue&amp;Expense Assumptions'!C12*'[1]Revenue&amp;Expense Assumptions'!C11</f>
        <v>579.375</v>
      </c>
      <c r="D6" s="240">
        <f>'[1]Revenue&amp;Expense Assumptions'!D12*'[1]Revenue&amp;Expense Assumptions'!D11</f>
        <v>596.75625000000002</v>
      </c>
      <c r="E6" s="240">
        <f>'[1]Revenue&amp;Expense Assumptions'!E12*'[1]Revenue&amp;Expense Assumptions'!E11</f>
        <v>614.65893750000009</v>
      </c>
      <c r="F6" s="240">
        <f>'[1]Revenue&amp;Expense Assumptions'!F12*'[1]Revenue&amp;Expense Assumptions'!F11</f>
        <v>633.09870562500009</v>
      </c>
    </row>
    <row r="7" spans="1:6" ht="16.5" thickTop="1" thickBot="1" x14ac:dyDescent="0.3">
      <c r="A7" s="1" t="s">
        <v>210</v>
      </c>
    </row>
    <row r="8" spans="1:6" ht="16.5" thickTop="1" thickBot="1" x14ac:dyDescent="0.3">
      <c r="A8" t="s">
        <v>264</v>
      </c>
      <c r="B8" s="284">
        <f>'[1]Income Statement'!B4/'[1]Income Statement'!B6</f>
        <v>0.69135802469135799</v>
      </c>
      <c r="C8" s="284">
        <f>'[1]Income Statement'!C4/'[1]Income Statement'!C6</f>
        <v>0.69187507478760324</v>
      </c>
      <c r="D8" s="289">
        <f>'[1]Income Statement'!D4/'[1]Income Statement'!D6</f>
        <v>0.69239164409402965</v>
      </c>
      <c r="E8" s="289">
        <f>'[1]Income Statement'!E4/'[1]Income Statement'!E6</f>
        <v>0.6929077317651261</v>
      </c>
      <c r="F8" s="289">
        <f>'[1]Income Statement'!F4/'[1]Income Statement'!F6</f>
        <v>0.69342333695978464</v>
      </c>
    </row>
    <row r="9" spans="1:6" ht="16.5" thickTop="1" thickBot="1" x14ac:dyDescent="0.3">
      <c r="A9" t="s">
        <v>265</v>
      </c>
      <c r="B9" s="284">
        <f>('[1]Revenue&amp;Expense Assumptions'!B16-'[1]Revenue&amp;Expense Assumptions'!B36)/'[1]Revenue&amp;Expense Assumptions'!B36</f>
        <v>1.3333333333333333</v>
      </c>
      <c r="C9" s="284">
        <f>('[1]Revenue&amp;Expense Assumptions'!C16-'[1]Revenue&amp;Expense Assumptions'!C36)/'[1]Revenue&amp;Expense Assumptions'!C36</f>
        <v>1.2875816993464051</v>
      </c>
      <c r="D9" s="289">
        <f>('[1]Revenue&amp;Expense Assumptions'!D16-'[1]Revenue&amp;Expense Assumptions'!D36)/'[1]Revenue&amp;Expense Assumptions'!D36</f>
        <v>1.2427271562219659</v>
      </c>
      <c r="E9" s="289">
        <f>('[1]Revenue&amp;Expense Assumptions'!E16-'[1]Revenue&amp;Expense Assumptions'!E36)/'[1]Revenue&amp;Expense Assumptions'!E36</f>
        <v>1.1987521139431039</v>
      </c>
      <c r="F9" s="289">
        <f>('[1]Revenue&amp;Expense Assumptions'!F16-'[1]Revenue&amp;Expense Assumptions'!F36)/'[1]Revenue&amp;Expense Assumptions'!F36</f>
        <v>1.1556393273951997</v>
      </c>
    </row>
    <row r="10" spans="1:6" ht="16.5" thickTop="1" thickBot="1" x14ac:dyDescent="0.3">
      <c r="A10" t="s">
        <v>266</v>
      </c>
      <c r="B10" s="241">
        <f>'[1]Revenue&amp;Expense Assumptions'!B16*'[1]Revenue&amp;Expense Assumptions'!B15</f>
        <v>1260</v>
      </c>
      <c r="C10" s="241">
        <f>'[1]Revenue&amp;Expense Assumptions'!C16*'[1]Revenue&amp;Expense Assumptions'!C15</f>
        <v>1300.95</v>
      </c>
      <c r="D10" s="240">
        <f>'[1]Revenue&amp;Expense Assumptions'!D16*'[1]Revenue&amp;Expense Assumptions'!D15</f>
        <v>1343.230875</v>
      </c>
      <c r="E10" s="240">
        <f>'[1]Revenue&amp;Expense Assumptions'!E16*'[1]Revenue&amp;Expense Assumptions'!E15</f>
        <v>1386.8858784375</v>
      </c>
      <c r="F10" s="240">
        <f>'[1]Revenue&amp;Expense Assumptions'!F16*'[1]Revenue&amp;Expense Assumptions'!F15</f>
        <v>1431.9596694867187</v>
      </c>
    </row>
    <row r="11" spans="1:6" ht="15.75" thickTop="1" x14ac:dyDescent="0.25"/>
    <row r="12" spans="1:6" x14ac:dyDescent="0.25">
      <c r="A12" s="10" t="s">
        <v>267</v>
      </c>
    </row>
    <row r="13" spans="1:6" ht="15.75" thickBot="1" x14ac:dyDescent="0.3">
      <c r="A13" s="1" t="s">
        <v>268</v>
      </c>
    </row>
    <row r="14" spans="1:6" ht="16.5" thickTop="1" thickBot="1" x14ac:dyDescent="0.3">
      <c r="A14" t="s">
        <v>269</v>
      </c>
      <c r="B14" s="284">
        <f>'[1]Income Statement'!B10/'[1]Income Statement'!B$14</f>
        <v>0.15772870662460567</v>
      </c>
      <c r="C14" s="284">
        <f>'[1]Income Statement'!C10/'[1]Income Statement'!C$14</f>
        <v>0.15742495567646878</v>
      </c>
      <c r="D14" s="289">
        <f>'[1]Income Statement'!D10/'[1]Income Statement'!D$14</f>
        <v>0.15712163938488119</v>
      </c>
      <c r="E14" s="289">
        <f>'[1]Income Statement'!E10/'[1]Income Statement'!E$14</f>
        <v>0.15681875770691869</v>
      </c>
      <c r="F14" s="289">
        <f>'[1]Income Statement'!F10/'[1]Income Statement'!F$14</f>
        <v>0.15651631059722967</v>
      </c>
    </row>
    <row r="15" spans="1:6" ht="16.5" thickTop="1" thickBot="1" x14ac:dyDescent="0.3">
      <c r="A15" t="s">
        <v>270</v>
      </c>
      <c r="B15" s="284">
        <f>'[1]Income Statement'!B11/'[1]Income Statement'!B$14</f>
        <v>0.75709779179810721</v>
      </c>
      <c r="C15" s="284">
        <f>'[1]Income Statement'!C11/'[1]Income Statement'!C$14</f>
        <v>0.75747386440056241</v>
      </c>
      <c r="D15" s="289">
        <f>'[1]Income Statement'!D11/'[1]Income Statement'!D$14</f>
        <v>0.75784939885681379</v>
      </c>
      <c r="E15" s="289">
        <f>'[1]Income Statement'!E11/'[1]Income Statement'!E$14</f>
        <v>0.75822439522000551</v>
      </c>
      <c r="F15" s="289">
        <f>'[1]Income Statement'!F11/'[1]Income Statement'!F$14</f>
        <v>0.7585988535462872</v>
      </c>
    </row>
    <row r="16" spans="1:6" ht="16.5" thickTop="1" thickBot="1" x14ac:dyDescent="0.3">
      <c r="A16" t="s">
        <v>271</v>
      </c>
      <c r="B16" s="284">
        <f>'[1]Income Statement'!B12/'[1]Income Statement'!B$14</f>
        <v>8.5173501577287064E-2</v>
      </c>
      <c r="C16" s="284">
        <f>'[1]Income Statement'!C12/'[1]Income Statement'!C$14</f>
        <v>8.5101179922968756E-2</v>
      </c>
      <c r="D16" s="289">
        <f>'[1]Income Statement'!D12/'[1]Income Statement'!D$14</f>
        <v>8.5028961758305058E-2</v>
      </c>
      <c r="E16" s="289">
        <f>'[1]Income Statement'!E12/'[1]Income Statement'!E$14</f>
        <v>8.4956847073075881E-2</v>
      </c>
      <c r="F16" s="289">
        <f>'[1]Income Statement'!F12/'[1]Income Statement'!F$14</f>
        <v>8.4884835856483251E-2</v>
      </c>
    </row>
    <row r="17" spans="1:15" ht="16.5" thickTop="1" thickBot="1" x14ac:dyDescent="0.3">
      <c r="A17" s="35" t="s">
        <v>272</v>
      </c>
      <c r="B17" s="285">
        <f>SUM(B14:B16)</f>
        <v>1</v>
      </c>
      <c r="C17" s="285">
        <f>SUM(C14:C16)</f>
        <v>0.99999999999999989</v>
      </c>
      <c r="D17" s="293">
        <f>SUM(D14:D16)</f>
        <v>1</v>
      </c>
      <c r="E17" s="293">
        <f>SUM(E14:E16)</f>
        <v>1</v>
      </c>
      <c r="F17" s="293">
        <f>SUM(F14:F16)</f>
        <v>1.0000000000000002</v>
      </c>
    </row>
    <row r="18" spans="1:15" ht="16.5" thickTop="1" thickBot="1" x14ac:dyDescent="0.3">
      <c r="A18" s="36" t="s">
        <v>73</v>
      </c>
      <c r="B18" s="285">
        <f>'[1]Income Statement'!B14/'[1]Income Statement'!B6</f>
        <v>0.391358024691358</v>
      </c>
      <c r="C18" s="285">
        <f>'[1]Income Statement'!C14/'[1]Income Statement'!C6</f>
        <v>0.39928538949383752</v>
      </c>
      <c r="D18" s="293">
        <f>'[1]Income Statement'!D14/'[1]Income Statement'!D6</f>
        <v>0.4073732106379313</v>
      </c>
      <c r="E18" s="293">
        <f>'[1]Income Statement'!E14/'[1]Income Statement'!E6</f>
        <v>0.41562473336009109</v>
      </c>
      <c r="F18" s="293">
        <f>'[1]Income Statement'!F14/'[1]Income Statement'!F6</f>
        <v>0.42404326847975959</v>
      </c>
    </row>
    <row r="19" spans="1:15" ht="15.75" thickTop="1" x14ac:dyDescent="0.25">
      <c r="H19" s="2"/>
    </row>
    <row r="20" spans="1:15" ht="15.75" thickBot="1" x14ac:dyDescent="0.3">
      <c r="A20" s="1" t="s">
        <v>273</v>
      </c>
      <c r="I20" s="13"/>
      <c r="J20" s="13"/>
      <c r="K20" s="13"/>
      <c r="L20" s="13"/>
      <c r="M20" s="13"/>
      <c r="N20" s="13"/>
      <c r="O20" s="13"/>
    </row>
    <row r="21" spans="1:15" ht="16.5" thickTop="1" thickBot="1" x14ac:dyDescent="0.3">
      <c r="A21" t="s">
        <v>213</v>
      </c>
      <c r="B21" s="284">
        <f>'[1]Income Statement'!B17/'[1]Income Statement'!B6</f>
        <v>0.31972178751521474</v>
      </c>
      <c r="C21" s="284">
        <f>'[1]Income Statement'!C17/'[1]Income Statement'!C6</f>
        <v>0.30988949130946986</v>
      </c>
      <c r="D21" s="289">
        <f>'[1]Income Statement'!D17/'[1]Income Statement'!D6</f>
        <v>0.30035918807784812</v>
      </c>
      <c r="E21" s="289">
        <f>'[1]Income Statement'!E17/'[1]Income Statement'!E6</f>
        <v>0.29112161421854171</v>
      </c>
      <c r="F21" s="289">
        <f>'[1]Income Statement'!F17/'[1]Income Statement'!F6</f>
        <v>0.28216778991293912</v>
      </c>
      <c r="J21" s="7"/>
      <c r="K21" s="7"/>
      <c r="L21" s="7"/>
      <c r="M21" s="7"/>
      <c r="N21" s="7"/>
      <c r="O21" s="11"/>
    </row>
    <row r="22" spans="1:15" ht="16.5" thickTop="1" thickBot="1" x14ac:dyDescent="0.3">
      <c r="A22" t="s">
        <v>214</v>
      </c>
      <c r="B22" s="284">
        <f>'[1]Income Statement'!B18/'[1]Income Statement'!B6</f>
        <v>3.8366614501825769E-2</v>
      </c>
      <c r="C22" s="284">
        <f>'[1]Income Statement'!C18/'[1]Income Statement'!C6</f>
        <v>3.7186738957136381E-2</v>
      </c>
      <c r="D22" s="289">
        <f>'[1]Income Statement'!D18/'[1]Income Statement'!D6</f>
        <v>3.6043102569341776E-2</v>
      </c>
      <c r="E22" s="289">
        <f>'[1]Income Statement'!E18/'[1]Income Statement'!E6</f>
        <v>3.4934593706225002E-2</v>
      </c>
      <c r="F22" s="289">
        <f>'[1]Income Statement'!F18/'[1]Income Statement'!F6</f>
        <v>3.3860134789552694E-2</v>
      </c>
    </row>
    <row r="23" spans="1:15" ht="16.5" thickTop="1" thickBot="1" x14ac:dyDescent="0.3">
      <c r="A23" t="s">
        <v>215</v>
      </c>
      <c r="B23" s="286">
        <f>'[1]Income Statement'!B19/'[1]Income Statement'!B6</f>
        <v>7.9930446878803685E-2</v>
      </c>
      <c r="C23" s="286">
        <f>'[1]Income Statement'!C19/'[1]Income Statement'!C6</f>
        <v>7.7472372827367464E-2</v>
      </c>
      <c r="D23" s="290">
        <f>'[1]Income Statement'!D19/'[1]Income Statement'!D6</f>
        <v>7.5089797019462029E-2</v>
      </c>
      <c r="E23" s="290">
        <f>'[1]Income Statement'!E19/'[1]Income Statement'!E6</f>
        <v>7.2780403554635428E-2</v>
      </c>
      <c r="F23" s="290">
        <f>'[1]Income Statement'!F19/'[1]Income Statement'!F6</f>
        <v>7.0541947478234779E-2</v>
      </c>
    </row>
    <row r="24" spans="1:15" ht="16.5" thickTop="1" thickBot="1" x14ac:dyDescent="0.3">
      <c r="A24" t="s">
        <v>216</v>
      </c>
      <c r="B24" s="284">
        <f>'[1]Income Statement'!B20/'[1]Income Statement'!B6</f>
        <v>8.3463745435576418E-3</v>
      </c>
      <c r="C24" s="284">
        <f>'[1]Income Statement'!C20/'[1]Income Statement'!C6</f>
        <v>8.2514953307255279E-3</v>
      </c>
      <c r="D24" s="289">
        <f>'[1]Income Statement'!D20/'[1]Income Statement'!D6</f>
        <v>8.1576844572622646E-3</v>
      </c>
      <c r="E24" s="289">
        <f>'[1]Income Statement'!E20/'[1]Income Statement'!E6</f>
        <v>8.0649300204045475E-3</v>
      </c>
      <c r="F24" s="289">
        <f>'[1]Income Statement'!F20/'[1]Income Statement'!F6</f>
        <v>7.9732202484656001E-3</v>
      </c>
      <c r="I24" s="12"/>
    </row>
    <row r="25" spans="1:15" ht="16.5" thickTop="1" thickBot="1" x14ac:dyDescent="0.3">
      <c r="A25" t="s">
        <v>217</v>
      </c>
      <c r="B25" s="284">
        <f>'[1]Income Statement'!B21/'[1]Income Statement'!B6</f>
        <v>8.3463745435576428E-2</v>
      </c>
      <c r="C25" s="284">
        <f>'[1]Income Statement'!C21/'[1]Income Statement'!C6</f>
        <v>8.2514953307255279E-2</v>
      </c>
      <c r="D25" s="289">
        <f>'[1]Income Statement'!D21/'[1]Income Statement'!D6</f>
        <v>8.1576844572622653E-2</v>
      </c>
      <c r="E25" s="289">
        <f>'[1]Income Statement'!E21/'[1]Income Statement'!E6</f>
        <v>8.0649300204045482E-2</v>
      </c>
      <c r="F25" s="289">
        <f>'[1]Income Statement'!F21/'[1]Income Statement'!F6</f>
        <v>7.9732202484656012E-2</v>
      </c>
    </row>
    <row r="26" spans="1:15" ht="16.5" thickTop="1" thickBot="1" x14ac:dyDescent="0.3">
      <c r="A26" t="s">
        <v>218</v>
      </c>
      <c r="B26" s="284">
        <f>'[1]Income Statement'!B22/'[1]Income Statement'!B6</f>
        <v>3.3385498174230567E-2</v>
      </c>
      <c r="C26" s="284">
        <f>'[1]Income Statement'!C22/'[1]Income Statement'!C6</f>
        <v>3.3005981322902112E-2</v>
      </c>
      <c r="D26" s="289">
        <f>'[1]Income Statement'!D22/'[1]Income Statement'!D6</f>
        <v>3.2630737829049059E-2</v>
      </c>
      <c r="E26" s="289">
        <f>'[1]Income Statement'!E22/'[1]Income Statement'!E6</f>
        <v>3.225972008161819E-2</v>
      </c>
      <c r="F26" s="289">
        <f>'[1]Income Statement'!F22/'[1]Income Statement'!F6</f>
        <v>3.1892880993862401E-2</v>
      </c>
      <c r="I26" s="14"/>
    </row>
    <row r="27" spans="1:15" ht="16.5" thickTop="1" thickBot="1" x14ac:dyDescent="0.3">
      <c r="A27" t="s">
        <v>219</v>
      </c>
      <c r="B27" s="284">
        <f>'[1]Income Statement'!B23/'[1]Income Statement'!B6</f>
        <v>0.02</v>
      </c>
      <c r="C27" s="284">
        <f>'[1]Income Statement'!C23/'[1]Income Statement'!C6</f>
        <v>0.02</v>
      </c>
      <c r="D27" s="289">
        <f>'[1]Income Statement'!D23/'[1]Income Statement'!D6</f>
        <v>0.02</v>
      </c>
      <c r="E27" s="289">
        <f>'[1]Income Statement'!E23/'[1]Income Statement'!E6</f>
        <v>0.02</v>
      </c>
      <c r="F27" s="289">
        <f>'[1]Income Statement'!F23/'[1]Income Statement'!F6</f>
        <v>0.02</v>
      </c>
      <c r="I27" s="9"/>
      <c r="J27" s="9"/>
      <c r="K27" s="9"/>
      <c r="L27" s="9"/>
      <c r="M27" s="9"/>
      <c r="N27" s="9"/>
      <c r="O27" s="9"/>
    </row>
    <row r="28" spans="1:15" ht="16.5" thickTop="1" thickBot="1" x14ac:dyDescent="0.3">
      <c r="A28" t="s">
        <v>220</v>
      </c>
      <c r="B28" s="287">
        <f>'[1]Income Statement'!B24/'[1]Income Statement'!B6</f>
        <v>8.2433328825260652E-3</v>
      </c>
      <c r="C28" s="287">
        <f>'[1]Income Statement'!C24/'[1]Income Statement'!C6</f>
        <v>7.9898284490201189E-3</v>
      </c>
      <c r="D28" s="291">
        <f>'[1]Income Statement'!D24/'[1]Income Statement'!D6</f>
        <v>7.7441102493934098E-3</v>
      </c>
      <c r="E28" s="291">
        <f>'[1]Income Statement'!E24/'[1]Income Statement'!E6</f>
        <v>7.505939441764105E-3</v>
      </c>
      <c r="F28" s="291">
        <f>'[1]Income Statement'!F24/'[1]Income Statement'!F6</f>
        <v>7.2750845009846229E-3</v>
      </c>
    </row>
    <row r="29" spans="1:15" ht="16.5" thickTop="1" thickBot="1" x14ac:dyDescent="0.3">
      <c r="A29" s="44" t="s">
        <v>221</v>
      </c>
      <c r="B29" s="284">
        <f>'[1]Income Statement'!B25/'[1]Income Statement'!B6</f>
        <v>8.2503766836752312E-3</v>
      </c>
      <c r="C29" s="284">
        <f>'[1]Income Statement'!C25/'[1]Income Statement'!C6</f>
        <v>7.011987863679286E-3</v>
      </c>
      <c r="D29" s="289">
        <f>'[1]Income Statement'!D25/'[1]Income Statement'!D6</f>
        <v>5.7678652129402458E-3</v>
      </c>
      <c r="E29" s="289">
        <f>'[1]Income Statement'!E25/'[1]Income Statement'!E6</f>
        <v>4.5162403158829417E-3</v>
      </c>
      <c r="F29" s="289">
        <f>'[1]Income Statement'!F25/'[1]Income Statement'!F6</f>
        <v>3.2553126229893812E-3</v>
      </c>
    </row>
    <row r="30" spans="1:15" ht="16.5" thickTop="1" thickBot="1" x14ac:dyDescent="0.3">
      <c r="A30" s="1" t="s">
        <v>222</v>
      </c>
      <c r="B30" s="288">
        <f>SUM(B21:B28)</f>
        <v>0.59145779993173486</v>
      </c>
      <c r="C30" s="288">
        <f>SUM(C21:C28)</f>
        <v>0.57631086150387667</v>
      </c>
      <c r="D30" s="292">
        <f>SUM(D21:D28)</f>
        <v>0.5616014647749793</v>
      </c>
      <c r="E30" s="292">
        <f>SUM(E21:E28)</f>
        <v>0.54731650122723452</v>
      </c>
      <c r="F30" s="292">
        <f>SUM(F21:F28)</f>
        <v>0.53344326040869516</v>
      </c>
    </row>
    <row r="31" spans="1:15" ht="16.5" thickTop="1" thickBot="1" x14ac:dyDescent="0.3"/>
    <row r="32" spans="1:15" ht="16.5" thickTop="1" thickBot="1" x14ac:dyDescent="0.3">
      <c r="A32" s="296" t="s">
        <v>224</v>
      </c>
      <c r="B32" s="284">
        <f>'[1]Income Statement'!B31/'[1]Income Statement'!B6</f>
        <v>8.9337986932319317E-3</v>
      </c>
      <c r="C32" s="284">
        <f>'[1]Income Statement'!C31/'[1]Income Statement'!C6</f>
        <v>1.7391761138606663E-2</v>
      </c>
      <c r="D32" s="289">
        <f>'[1]Income Statement'!D31/'[1]Income Statement'!D6</f>
        <v>2.5257459374149194E-2</v>
      </c>
      <c r="E32" s="289">
        <f>'[1]Income Statement'!E31/'[1]Income Statement'!E6</f>
        <v>3.2542525096791557E-2</v>
      </c>
      <c r="F32" s="289">
        <f>'[1]Income Statement'!F31/'[1]Income Statement'!F6</f>
        <v>3.9258158488555794E-2</v>
      </c>
    </row>
    <row r="33" spans="1:6" ht="16.5" thickTop="1" thickBot="1" x14ac:dyDescent="0.3">
      <c r="A33" s="1" t="s">
        <v>226</v>
      </c>
      <c r="B33" s="284">
        <f>'[1]Income Statement'!B34/'[1]Income Statement'!B6</f>
        <v>8.2771644892793844E-3</v>
      </c>
      <c r="C33" s="284">
        <f>'[1]Income Statement'!C34/'[1]Income Statement'!C6</f>
        <v>1.6113466694919074E-2</v>
      </c>
      <c r="D33" s="289">
        <f>'[1]Income Statement'!D34/'[1]Income Statement'!D6</f>
        <v>2.3401036110149227E-2</v>
      </c>
      <c r="E33" s="289">
        <f>'[1]Income Statement'!E34/'[1]Income Statement'!E6</f>
        <v>3.0150649502177381E-2</v>
      </c>
      <c r="F33" s="289">
        <f>'[1]Income Statement'!F34/'[1]Income Statement'!F6</f>
        <v>3.6372683839646945E-2</v>
      </c>
    </row>
    <row r="34" spans="1:6" ht="15.75" thickTop="1" x14ac:dyDescent="0.25"/>
    <row r="35" spans="1:6" x14ac:dyDescent="0.25">
      <c r="A35" s="36"/>
    </row>
    <row r="36" spans="1:6" ht="19.5" customHeight="1" x14ac:dyDescent="0.25">
      <c r="A36" s="44"/>
    </row>
    <row r="37" spans="1:6" ht="19.5" customHeight="1" x14ac:dyDescent="0.25">
      <c r="A37" s="44"/>
    </row>
    <row r="38" spans="1:6" ht="19.5" customHeight="1" x14ac:dyDescent="0.25">
      <c r="A38" s="44"/>
    </row>
  </sheetData>
  <conditionalFormatting sqref="I20:O20">
    <cfRule type="cellIs" dxfId="10" priority="46" operator="lessThan">
      <formula>0</formula>
    </cfRule>
    <cfRule type="cellIs" dxfId="9" priority="47" operator="greaterThan">
      <formula>0</formula>
    </cfRule>
    <cfRule type="cellIs" dxfId="8" priority="48" operator="greaterThan">
      <formula>0</formula>
    </cfRule>
  </conditionalFormatting>
  <conditionalFormatting sqref="I21:O21">
    <cfRule type="cellIs" dxfId="7" priority="44" operator="lessThan">
      <formula>0</formula>
    </cfRule>
    <cfRule type="cellIs" dxfId="6" priority="45" operator="greaterThan">
      <formula>0</formula>
    </cfRule>
  </conditionalFormatting>
  <conditionalFormatting sqref="I27:O27">
    <cfRule type="cellIs" dxfId="5" priority="42" operator="lessThan">
      <formula>0</formula>
    </cfRule>
    <cfRule type="cellIs" dxfId="4" priority="43" operator="greaterThan">
      <formula>0</formula>
    </cfRule>
  </conditionalFormatting>
  <conditionalFormatting sqref="I24">
    <cfRule type="cellIs" dxfId="3" priority="40" operator="lessThan">
      <formula>0</formula>
    </cfRule>
    <cfRule type="cellIs" dxfId="2" priority="41" operator="greaterThan">
      <formula>0</formula>
    </cfRule>
  </conditionalFormatting>
  <conditionalFormatting sqref="I26">
    <cfRule type="cellIs" dxfId="1" priority="38" operator="lessThan">
      <formula>0</formula>
    </cfRule>
    <cfRule type="cellIs" dxfId="0" priority="39" operator="greaterThan">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
  <sheetViews>
    <sheetView topLeftCell="B1" workbookViewId="0">
      <selection activeCell="E15" sqref="E15"/>
    </sheetView>
  </sheetViews>
  <sheetFormatPr defaultRowHeight="15" x14ac:dyDescent="0.25"/>
  <cols>
    <col min="1" max="1" width="24.140625" bestFit="1" customWidth="1"/>
    <col min="2" max="2" width="26.28515625" customWidth="1"/>
    <col min="3" max="6" width="11.7109375" bestFit="1" customWidth="1"/>
    <col min="7" max="7" width="12.7109375" bestFit="1" customWidth="1"/>
    <col min="8" max="8" width="10.5703125" bestFit="1" customWidth="1"/>
  </cols>
  <sheetData>
    <row r="1" spans="1:7" ht="35.1" customHeight="1" x14ac:dyDescent="0.25">
      <c r="A1" s="2" t="s">
        <v>274</v>
      </c>
      <c r="C1" s="37" t="s">
        <v>10</v>
      </c>
      <c r="D1" s="37" t="s">
        <v>11</v>
      </c>
      <c r="E1" s="37" t="s">
        <v>12</v>
      </c>
      <c r="F1" s="37" t="s">
        <v>13</v>
      </c>
      <c r="G1" s="37" t="s">
        <v>14</v>
      </c>
    </row>
    <row r="2" spans="1:7" ht="24.95" customHeight="1" x14ac:dyDescent="0.25">
      <c r="A2" t="s">
        <v>275</v>
      </c>
      <c r="B2" s="16" t="s">
        <v>276</v>
      </c>
      <c r="C2" s="280">
        <f>'[1]Balance Sheet'!B7-'[1]Balance Sheet'!B26</f>
        <v>22595.344469334843</v>
      </c>
      <c r="D2" s="280">
        <f>'[1]Balance Sheet'!C7-'[1]Balance Sheet'!C26</f>
        <v>25834.109038497176</v>
      </c>
      <c r="E2" s="282">
        <f>'[1]Balance Sheet'!D7-'[1]Balance Sheet'!D26</f>
        <v>32165.566914363837</v>
      </c>
      <c r="F2" s="282">
        <f>'[1]Balance Sheet'!E7-'[1]Balance Sheet'!E26</f>
        <v>41492.413537302898</v>
      </c>
      <c r="G2" s="282">
        <f>'[1]Balance Sheet'!F7-'[1]Balance Sheet'!F26</f>
        <v>53703.207992488235</v>
      </c>
    </row>
    <row r="3" spans="1:7" ht="24.95" customHeight="1" x14ac:dyDescent="0.25">
      <c r="A3" t="s">
        <v>277</v>
      </c>
      <c r="B3" s="16" t="s">
        <v>278</v>
      </c>
      <c r="C3" s="281">
        <f>'[1]Balance Sheet'!B7/'[1]Balance Sheet'!B26</f>
        <v>1.7136168502265678</v>
      </c>
      <c r="D3" s="281">
        <f>'[1]Balance Sheet'!C7/'[1]Balance Sheet'!C26</f>
        <v>1.7417926212227994</v>
      </c>
      <c r="E3" s="283">
        <f>'[1]Balance Sheet'!D7/'[1]Balance Sheet'!D26</f>
        <v>1.8451867900931653</v>
      </c>
      <c r="F3" s="283">
        <f>'[1]Balance Sheet'!E7/'[1]Balance Sheet'!E26</f>
        <v>2.0032828491529897</v>
      </c>
      <c r="G3" s="283">
        <f>'[1]Balance Sheet'!F7/'[1]Balance Sheet'!F26</f>
        <v>2.2007207628516197</v>
      </c>
    </row>
    <row r="4" spans="1:7" ht="24.95" customHeight="1" x14ac:dyDescent="0.25">
      <c r="A4" t="s">
        <v>279</v>
      </c>
      <c r="B4" s="16" t="s">
        <v>280</v>
      </c>
      <c r="C4" s="281">
        <f>'[1]Balance Sheet'!B5/'[1]Balance Sheet'!B26</f>
        <v>1.3346271776265066</v>
      </c>
      <c r="D4" s="281">
        <f>'[1]Balance Sheet'!C5/'[1]Balance Sheet'!C26</f>
        <v>1.3972283306018674</v>
      </c>
      <c r="E4" s="283">
        <f>'[1]Balance Sheet'!D5/'[1]Balance Sheet'!D26</f>
        <v>1.529873165802935</v>
      </c>
      <c r="F4" s="283">
        <f>'[1]Balance Sheet'!E5/'[1]Balance Sheet'!E26</f>
        <v>1.7131239221719861</v>
      </c>
      <c r="G4" s="283">
        <f>'[1]Balance Sheet'!F5/'[1]Balance Sheet'!F26</f>
        <v>1.9324193020481077</v>
      </c>
    </row>
    <row r="5" spans="1:7" ht="24.95" customHeight="1" x14ac:dyDescent="0.25">
      <c r="B5" s="16"/>
      <c r="C5" s="135"/>
      <c r="D5" s="135"/>
      <c r="E5" s="135"/>
      <c r="F5" s="135"/>
      <c r="G5" s="135"/>
    </row>
    <row r="6" spans="1:7" ht="35.1" customHeight="1" x14ac:dyDescent="0.25">
      <c r="A6" s="2" t="s">
        <v>281</v>
      </c>
      <c r="B6" s="16"/>
      <c r="C6" s="37" t="s">
        <v>10</v>
      </c>
      <c r="D6" s="37" t="s">
        <v>11</v>
      </c>
      <c r="E6" s="37" t="s">
        <v>12</v>
      </c>
      <c r="F6" s="37" t="s">
        <v>13</v>
      </c>
      <c r="G6" s="37" t="s">
        <v>14</v>
      </c>
    </row>
    <row r="7" spans="1:7" ht="24.95" customHeight="1" x14ac:dyDescent="0.25">
      <c r="A7" t="s">
        <v>282</v>
      </c>
      <c r="B7" s="16" t="s">
        <v>283</v>
      </c>
      <c r="C7" s="281">
        <f>('[1]Balance Sheet'!B23+'[1]Balance Sheet'!B33)/'[1]Balance Sheet'!B41</f>
        <v>1.6694961908979673</v>
      </c>
      <c r="D7" s="281">
        <f>('[1]Balance Sheet'!C23+'[1]Balance Sheet'!C33)/'[1]Balance Sheet'!C41</f>
        <v>1.2063379383953241</v>
      </c>
      <c r="E7" s="283">
        <f>('[1]Balance Sheet'!D23+'[1]Balance Sheet'!D33)/'[1]Balance Sheet'!D41</f>
        <v>0.80389665662036991</v>
      </c>
      <c r="F7" s="283">
        <f>('[1]Balance Sheet'!E23+'[1]Balance Sheet'!E33)/'[1]Balance Sheet'!E41</f>
        <v>0.49577035174257761</v>
      </c>
      <c r="G7" s="283">
        <f>('[1]Balance Sheet'!F23+'[1]Balance Sheet'!F33)/'[1]Balance Sheet'!F41</f>
        <v>0.27260465696720565</v>
      </c>
    </row>
    <row r="8" spans="1:7" ht="24.95" customHeight="1" x14ac:dyDescent="0.25">
      <c r="A8" t="s">
        <v>284</v>
      </c>
      <c r="B8" s="16" t="s">
        <v>285</v>
      </c>
      <c r="C8" s="281">
        <f>('[1]Balance Sheet'!B33+'[1]Balance Sheet'!B23)/'[1]Balance Sheet'!B16</f>
        <v>0.51606258282542172</v>
      </c>
      <c r="D8" s="281">
        <f>('[1]Balance Sheet'!C33+'[1]Balance Sheet'!C23)/'[1]Balance Sheet'!C16</f>
        <v>0.44163260254776376</v>
      </c>
      <c r="E8" s="283">
        <f>('[1]Balance Sheet'!D33+'[1]Balance Sheet'!D23)/'[1]Balance Sheet'!D16</f>
        <v>0.35446598890245368</v>
      </c>
      <c r="F8" s="283">
        <f>('[1]Balance Sheet'!E33+'[1]Balance Sheet'!E23)/'[1]Balance Sheet'!E16</f>
        <v>0.26132796701408745</v>
      </c>
      <c r="G8" s="283">
        <f>('[1]Balance Sheet'!F33+'[1]Balance Sheet'!F23)/'[1]Balance Sheet'!F16</f>
        <v>0.16844773670877153</v>
      </c>
    </row>
    <row r="9" spans="1:7" ht="24.95" customHeight="1" x14ac:dyDescent="0.25">
      <c r="A9" t="s">
        <v>286</v>
      </c>
      <c r="B9" s="16" t="s">
        <v>287</v>
      </c>
      <c r="C9" s="281">
        <f>'[1]Balance Sheet'!B41/'[1]Balance Sheet'!B16</f>
        <v>0.30911276446090519</v>
      </c>
      <c r="D9" s="281">
        <f>'[1]Balance Sheet'!C41/'[1]Balance Sheet'!C16</f>
        <v>0.36609360320311685</v>
      </c>
      <c r="E9" s="283">
        <f>'[1]Balance Sheet'!D41/'[1]Balance Sheet'!D16</f>
        <v>0.44093477188056746</v>
      </c>
      <c r="F9" s="283">
        <f>'[1]Balance Sheet'!E41/'[1]Balance Sheet'!E16</f>
        <v>0.52711495573615641</v>
      </c>
      <c r="G9" s="283">
        <f>'[1]Balance Sheet'!F41/'[1]Balance Sheet'!F16</f>
        <v>0.61791951239129339</v>
      </c>
    </row>
    <row r="10" spans="1:7" ht="24.95" customHeight="1" x14ac:dyDescent="0.25">
      <c r="B10" s="16"/>
      <c r="C10" s="6"/>
      <c r="D10" s="6"/>
      <c r="E10" s="6"/>
      <c r="F10" s="6"/>
      <c r="G10" s="6"/>
    </row>
    <row r="11" spans="1:7" x14ac:dyDescent="0.25">
      <c r="C11"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topLeftCell="A20" workbookViewId="0">
      <selection activeCell="B3" sqref="B3"/>
    </sheetView>
  </sheetViews>
  <sheetFormatPr defaultColWidth="8.85546875" defaultRowHeight="15" x14ac:dyDescent="0.25"/>
  <cols>
    <col min="1" max="1" width="45" style="17" customWidth="1"/>
    <col min="2" max="2" width="16.42578125" style="17" customWidth="1"/>
    <col min="3" max="6" width="15.42578125" style="17" customWidth="1"/>
    <col min="7" max="7" width="20.28515625" style="17" bestFit="1" customWidth="1"/>
    <col min="8" max="8" width="18.28515625" style="17" customWidth="1"/>
    <col min="9" max="16384" width="8.85546875" style="17"/>
  </cols>
  <sheetData>
    <row r="1" spans="1:8" ht="18.75" x14ac:dyDescent="0.3">
      <c r="A1" s="92" t="s">
        <v>9</v>
      </c>
    </row>
    <row r="2" spans="1:8" ht="18.75" x14ac:dyDescent="0.3">
      <c r="A2" s="92"/>
      <c r="B2" s="22" t="s">
        <v>10</v>
      </c>
      <c r="C2" s="22" t="s">
        <v>11</v>
      </c>
      <c r="D2" s="22" t="s">
        <v>12</v>
      </c>
      <c r="E2" s="22" t="s">
        <v>13</v>
      </c>
      <c r="F2" s="22" t="s">
        <v>14</v>
      </c>
    </row>
    <row r="3" spans="1:8" x14ac:dyDescent="0.25">
      <c r="A3" s="22" t="s">
        <v>15</v>
      </c>
      <c r="B3" s="180">
        <v>80000</v>
      </c>
      <c r="C3" s="180">
        <v>0</v>
      </c>
      <c r="D3" s="93">
        <v>0</v>
      </c>
      <c r="E3" s="93">
        <v>0</v>
      </c>
      <c r="F3" s="93">
        <v>0</v>
      </c>
    </row>
    <row r="5" spans="1:8" x14ac:dyDescent="0.25">
      <c r="A5" s="22" t="s">
        <v>16</v>
      </c>
      <c r="B5" s="181">
        <v>12000</v>
      </c>
      <c r="C5" s="180">
        <v>0</v>
      </c>
      <c r="D5" s="93">
        <v>0</v>
      </c>
      <c r="E5" s="93">
        <v>0</v>
      </c>
      <c r="F5" s="93">
        <v>0</v>
      </c>
    </row>
    <row r="7" spans="1:8" x14ac:dyDescent="0.25">
      <c r="A7" s="22" t="s">
        <v>17</v>
      </c>
      <c r="B7" s="182">
        <f>IF(B24-B3-B5&gt;0,B24-B3-B5,0)</f>
        <v>19000</v>
      </c>
      <c r="C7" s="182">
        <f>IF(C24-C3-C5&gt;0,C24-C3-C5,0)</f>
        <v>0</v>
      </c>
      <c r="D7" s="178">
        <f>IF(D24-D3-D5&gt;0,D24-D3-D5,0)</f>
        <v>0</v>
      </c>
      <c r="E7" s="178">
        <f>IF(E24-E3-E5&gt;0,E24-E3-E5,0)</f>
        <v>0</v>
      </c>
      <c r="F7" s="178">
        <f>IF(F24-F3-F5&gt;0,F24-F3-F5,0)</f>
        <v>0</v>
      </c>
    </row>
    <row r="9" spans="1:8" x14ac:dyDescent="0.25">
      <c r="A9" s="22" t="s">
        <v>18</v>
      </c>
      <c r="B9" s="182">
        <f>B3+B5+B7</f>
        <v>111000</v>
      </c>
      <c r="C9" s="182">
        <f>C3+C5+C7</f>
        <v>0</v>
      </c>
      <c r="D9" s="178">
        <f>D3+D5+D7</f>
        <v>0</v>
      </c>
      <c r="E9" s="178">
        <f>E3+E5+E7</f>
        <v>0</v>
      </c>
      <c r="F9" s="172">
        <f>F3+F5+F7</f>
        <v>0</v>
      </c>
      <c r="H9" s="17" t="s">
        <v>19</v>
      </c>
    </row>
    <row r="10" spans="1:8" x14ac:dyDescent="0.25">
      <c r="A10" s="22"/>
      <c r="B10" s="94"/>
      <c r="C10" s="94"/>
      <c r="D10" s="94"/>
      <c r="E10" s="94"/>
      <c r="F10" s="95"/>
    </row>
    <row r="11" spans="1:8" ht="18.75" x14ac:dyDescent="0.3">
      <c r="A11" s="92" t="s">
        <v>20</v>
      </c>
    </row>
    <row r="12" spans="1:8" ht="18.75" x14ac:dyDescent="0.3">
      <c r="A12" s="92"/>
    </row>
    <row r="13" spans="1:8" ht="15.75" x14ac:dyDescent="0.25">
      <c r="A13" s="96" t="s">
        <v>21</v>
      </c>
      <c r="B13" s="22" t="s">
        <v>10</v>
      </c>
      <c r="C13" s="22" t="s">
        <v>11</v>
      </c>
      <c r="D13" s="22" t="s">
        <v>12</v>
      </c>
      <c r="E13" s="22" t="s">
        <v>13</v>
      </c>
      <c r="F13" s="22" t="s">
        <v>14</v>
      </c>
    </row>
    <row r="14" spans="1:8" x14ac:dyDescent="0.25">
      <c r="A14" s="28" t="s">
        <v>22</v>
      </c>
      <c r="B14" s="169">
        <v>6000</v>
      </c>
      <c r="C14" s="22"/>
      <c r="D14" s="22"/>
      <c r="E14" s="22"/>
      <c r="F14" s="22"/>
    </row>
    <row r="15" spans="1:8" x14ac:dyDescent="0.25">
      <c r="A15" s="17" t="s">
        <v>23</v>
      </c>
      <c r="B15" s="183">
        <f>B16</f>
        <v>6</v>
      </c>
      <c r="C15" s="183">
        <f>C16-B16</f>
        <v>0</v>
      </c>
      <c r="D15" s="242">
        <v>0</v>
      </c>
      <c r="E15" s="242">
        <v>0</v>
      </c>
      <c r="F15" s="242">
        <v>0</v>
      </c>
    </row>
    <row r="16" spans="1:8" x14ac:dyDescent="0.25">
      <c r="A16" s="17" t="s">
        <v>24</v>
      </c>
      <c r="B16" s="183">
        <f>COUNTA(Salarios!B4:B12)</f>
        <v>6</v>
      </c>
      <c r="C16" s="183">
        <f>COUNTA(Salarios!I4:I12)</f>
        <v>6</v>
      </c>
      <c r="D16" s="170">
        <f>C16+D15</f>
        <v>6</v>
      </c>
      <c r="E16" s="170">
        <f>D16+E15</f>
        <v>6</v>
      </c>
      <c r="F16" s="170">
        <f>E16+F15</f>
        <v>6</v>
      </c>
    </row>
    <row r="17" spans="1:6" x14ac:dyDescent="0.25">
      <c r="A17" s="17" t="s">
        <v>25</v>
      </c>
      <c r="B17" s="181">
        <f>IF(B15&gt;0,B15*$B$14,0)</f>
        <v>36000</v>
      </c>
      <c r="C17" s="181">
        <f>IF(C15&gt;0,C15*$B$14,0)</f>
        <v>0</v>
      </c>
      <c r="D17" s="169">
        <f>IF(D15&gt;0,D15*$B$14,0)</f>
        <v>0</v>
      </c>
      <c r="E17" s="169">
        <f>IF(E15&gt;0,E15*$B$14,0)</f>
        <v>0</v>
      </c>
      <c r="F17" s="169">
        <f>IF(F15&gt;0,F15*$B$14,0)</f>
        <v>0</v>
      </c>
    </row>
    <row r="19" spans="1:6" ht="15.75" x14ac:dyDescent="0.25">
      <c r="A19" s="96" t="s">
        <v>26</v>
      </c>
    </row>
    <row r="20" spans="1:6" ht="17.45" customHeight="1" x14ac:dyDescent="0.25">
      <c r="A20" s="28" t="s">
        <v>27</v>
      </c>
      <c r="B20" s="180">
        <v>75000</v>
      </c>
      <c r="C20" s="181"/>
      <c r="D20" s="97">
        <v>0</v>
      </c>
      <c r="E20" s="97">
        <v>0</v>
      </c>
      <c r="F20" s="97">
        <v>0</v>
      </c>
    </row>
    <row r="21" spans="1:6" x14ac:dyDescent="0.25">
      <c r="A21" s="17" t="s">
        <v>28</v>
      </c>
      <c r="B21" s="184">
        <v>7</v>
      </c>
      <c r="C21" s="184"/>
      <c r="D21" s="242">
        <v>0</v>
      </c>
      <c r="E21" s="242">
        <v>0</v>
      </c>
      <c r="F21" s="242">
        <v>0</v>
      </c>
    </row>
    <row r="22" spans="1:6" x14ac:dyDescent="0.25">
      <c r="A22" s="17" t="s">
        <v>29</v>
      </c>
      <c r="B22" s="185">
        <v>7.4999999999999997E-2</v>
      </c>
      <c r="C22" s="185"/>
      <c r="D22" s="243">
        <v>0</v>
      </c>
      <c r="E22" s="243">
        <v>0</v>
      </c>
      <c r="F22" s="243">
        <v>0</v>
      </c>
    </row>
    <row r="24" spans="1:6" x14ac:dyDescent="0.25">
      <c r="A24" s="22" t="s">
        <v>30</v>
      </c>
      <c r="B24" s="186">
        <f>B17+B20</f>
        <v>111000</v>
      </c>
      <c r="C24" s="186"/>
      <c r="D24" s="172">
        <f>D17+D20</f>
        <v>0</v>
      </c>
      <c r="E24" s="172">
        <f>E17+E20</f>
        <v>0</v>
      </c>
      <c r="F24" s="172">
        <f>F17+F20</f>
        <v>0</v>
      </c>
    </row>
    <row r="25" spans="1:6" x14ac:dyDescent="0.25">
      <c r="A25" s="22"/>
      <c r="B25" s="94"/>
      <c r="C25" s="94"/>
      <c r="D25" s="94"/>
      <c r="E25" s="94"/>
      <c r="F25" s="94"/>
    </row>
    <row r="26" spans="1:6" x14ac:dyDescent="0.25">
      <c r="A26" s="22"/>
      <c r="B26" s="94"/>
      <c r="C26" s="94"/>
      <c r="D26" s="94"/>
      <c r="E26" s="94"/>
      <c r="F26" s="94"/>
    </row>
    <row r="27" spans="1:6" ht="18.75" x14ac:dyDescent="0.3">
      <c r="A27" s="92" t="s">
        <v>31</v>
      </c>
      <c r="B27" s="17" t="s">
        <v>19</v>
      </c>
    </row>
    <row r="28" spans="1:6" ht="18.75" x14ac:dyDescent="0.3">
      <c r="A28" s="92"/>
      <c r="B28" s="22" t="s">
        <v>10</v>
      </c>
      <c r="C28" s="22" t="s">
        <v>11</v>
      </c>
      <c r="D28" s="22" t="s">
        <v>12</v>
      </c>
      <c r="E28" s="22" t="s">
        <v>13</v>
      </c>
      <c r="F28" s="22" t="s">
        <v>14</v>
      </c>
    </row>
    <row r="29" spans="1:6" ht="42.75" customHeight="1" x14ac:dyDescent="0.25">
      <c r="B29" s="177" t="s">
        <v>32</v>
      </c>
      <c r="C29" s="98"/>
      <c r="D29" s="98" t="s">
        <v>33</v>
      </c>
      <c r="E29" s="98" t="s">
        <v>33</v>
      </c>
      <c r="F29" s="98" t="s">
        <v>33</v>
      </c>
    </row>
    <row r="30" spans="1:6" x14ac:dyDescent="0.25">
      <c r="A30" s="17" t="s">
        <v>34</v>
      </c>
      <c r="B30" s="180">
        <f>B3</f>
        <v>80000</v>
      </c>
      <c r="C30" s="180"/>
      <c r="D30" s="171">
        <f>D3</f>
        <v>0</v>
      </c>
      <c r="E30" s="171">
        <f>E3</f>
        <v>0</v>
      </c>
      <c r="F30" s="173">
        <f>F3</f>
        <v>0</v>
      </c>
    </row>
    <row r="31" spans="1:6" x14ac:dyDescent="0.25">
      <c r="A31" s="17" t="s">
        <v>35</v>
      </c>
      <c r="B31" s="187">
        <v>15</v>
      </c>
      <c r="C31" s="187"/>
      <c r="D31" s="242">
        <v>0</v>
      </c>
      <c r="E31" s="242">
        <v>0</v>
      </c>
      <c r="F31" s="242">
        <v>0</v>
      </c>
    </row>
    <row r="32" spans="1:6" x14ac:dyDescent="0.25">
      <c r="A32" s="17" t="s">
        <v>36</v>
      </c>
      <c r="B32" s="188">
        <f>B3/B31</f>
        <v>5333.333333333333</v>
      </c>
      <c r="C32" s="189"/>
      <c r="D32" s="174">
        <f>IF(D3=0,0,D3/D31)</f>
        <v>0</v>
      </c>
      <c r="E32" s="175">
        <f>IF(E3=0,0,E3/E31)</f>
        <v>0</v>
      </c>
      <c r="F32" s="173">
        <f>IF(F3=0,0,F3/F31)</f>
        <v>0</v>
      </c>
    </row>
    <row r="33" spans="1:6" x14ac:dyDescent="0.25">
      <c r="B33" s="99"/>
      <c r="C33" s="100"/>
      <c r="D33" s="101"/>
      <c r="E33" s="102"/>
      <c r="F33" s="103"/>
    </row>
    <row r="34" spans="1:6" x14ac:dyDescent="0.25">
      <c r="B34" s="22" t="s">
        <v>10</v>
      </c>
      <c r="C34" s="22" t="s">
        <v>11</v>
      </c>
      <c r="D34" s="22" t="s">
        <v>12</v>
      </c>
      <c r="E34" s="22" t="s">
        <v>13</v>
      </c>
      <c r="F34" s="22" t="s">
        <v>14</v>
      </c>
    </row>
    <row r="35" spans="1:6" x14ac:dyDescent="0.25">
      <c r="A35" s="176" t="s">
        <v>37</v>
      </c>
      <c r="B35" s="99"/>
      <c r="C35" s="100"/>
      <c r="D35" s="101"/>
      <c r="E35" s="102"/>
      <c r="F35" s="103"/>
    </row>
    <row r="36" spans="1:6" ht="30" x14ac:dyDescent="0.25">
      <c r="A36" s="28" t="s">
        <v>38</v>
      </c>
      <c r="B36" s="190">
        <f>B32</f>
        <v>5333.333333333333</v>
      </c>
      <c r="C36" s="190">
        <f>B32*2</f>
        <v>10666.666666666666</v>
      </c>
      <c r="D36" s="191">
        <f>3*B32</f>
        <v>16000</v>
      </c>
      <c r="E36" s="191">
        <f>4*B32</f>
        <v>21333.333333333332</v>
      </c>
      <c r="F36" s="191">
        <f>5*B32</f>
        <v>26666.666666666664</v>
      </c>
    </row>
    <row r="37" spans="1:6" x14ac:dyDescent="0.25">
      <c r="A37" s="17" t="s">
        <v>39</v>
      </c>
      <c r="B37" s="20"/>
      <c r="C37" s="20"/>
      <c r="D37" s="20"/>
      <c r="E37" s="20"/>
      <c r="F37" s="20"/>
    </row>
    <row r="38" spans="1:6" x14ac:dyDescent="0.25">
      <c r="A38" s="17" t="s">
        <v>40</v>
      </c>
      <c r="B38" s="20"/>
      <c r="C38" s="20"/>
      <c r="D38" s="191">
        <f>D32</f>
        <v>0</v>
      </c>
      <c r="E38" s="191">
        <f>D32*2</f>
        <v>0</v>
      </c>
      <c r="F38" s="191">
        <f>3*D32</f>
        <v>0</v>
      </c>
    </row>
    <row r="39" spans="1:6" x14ac:dyDescent="0.25">
      <c r="A39" s="17" t="s">
        <v>41</v>
      </c>
      <c r="B39" s="20"/>
      <c r="C39" s="20"/>
      <c r="D39" s="75"/>
      <c r="E39" s="191">
        <f>E32</f>
        <v>0</v>
      </c>
      <c r="F39" s="191">
        <f>E32*2</f>
        <v>0</v>
      </c>
    </row>
    <row r="40" spans="1:6" x14ac:dyDescent="0.25">
      <c r="A40" s="17" t="s">
        <v>42</v>
      </c>
      <c r="B40" s="20"/>
      <c r="C40" s="20"/>
      <c r="D40" s="20"/>
      <c r="E40" s="75"/>
      <c r="F40" s="191">
        <f>F32</f>
        <v>0</v>
      </c>
    </row>
    <row r="41" spans="1:6" x14ac:dyDescent="0.25">
      <c r="A41" s="17" t="s">
        <v>43</v>
      </c>
      <c r="B41" s="190">
        <f>SUM(B36:B40)</f>
        <v>5333.333333333333</v>
      </c>
      <c r="C41" s="190">
        <f>SUM(C36:C40)</f>
        <v>10666.666666666666</v>
      </c>
      <c r="D41" s="191">
        <f>SUM(D36:D40)</f>
        <v>16000</v>
      </c>
      <c r="E41" s="191">
        <f>SUM(E36:E40)</f>
        <v>21333.333333333332</v>
      </c>
      <c r="F41" s="191">
        <f>SUM(F36:F40)</f>
        <v>26666.666666666664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7"/>
  <sheetViews>
    <sheetView topLeftCell="A37" workbookViewId="0">
      <selection activeCell="B6" sqref="B6:F54"/>
    </sheetView>
  </sheetViews>
  <sheetFormatPr defaultColWidth="8.85546875" defaultRowHeight="15" x14ac:dyDescent="0.25"/>
  <cols>
    <col min="1" max="1" width="61.42578125" style="4" customWidth="1"/>
    <col min="2" max="2" width="15" style="4" customWidth="1"/>
    <col min="3" max="6" width="11.7109375" style="4" customWidth="1"/>
    <col min="7" max="8" width="24.7109375" style="4" bestFit="1" customWidth="1"/>
    <col min="9" max="9" width="11.42578125" style="4" bestFit="1" customWidth="1"/>
    <col min="10" max="10" width="12.7109375" style="4" bestFit="1" customWidth="1"/>
    <col min="11" max="11" width="14" style="4" bestFit="1" customWidth="1"/>
    <col min="12" max="12" width="14.7109375" style="4" bestFit="1" customWidth="1"/>
    <col min="13" max="13" width="11.42578125" style="4" bestFit="1" customWidth="1"/>
    <col min="14" max="16384" width="8.85546875" style="4"/>
  </cols>
  <sheetData>
    <row r="1" spans="1:6" ht="27" customHeight="1" x14ac:dyDescent="0.25">
      <c r="A1" s="71" t="s">
        <v>44</v>
      </c>
      <c r="C1" s="72"/>
    </row>
    <row r="2" spans="1:6" ht="32.25" customHeight="1" x14ac:dyDescent="0.25">
      <c r="A2" s="73" t="s">
        <v>45</v>
      </c>
    </row>
    <row r="3" spans="1:6" x14ac:dyDescent="0.25">
      <c r="B3" s="74" t="s">
        <v>10</v>
      </c>
      <c r="C3" s="74" t="s">
        <v>11</v>
      </c>
      <c r="D3" s="74" t="s">
        <v>12</v>
      </c>
      <c r="E3" s="74" t="s">
        <v>13</v>
      </c>
      <c r="F3" s="74" t="s">
        <v>14</v>
      </c>
    </row>
    <row r="4" spans="1:6" x14ac:dyDescent="0.25">
      <c r="B4" s="75"/>
      <c r="C4" s="75"/>
    </row>
    <row r="5" spans="1:6" ht="15.75" x14ac:dyDescent="0.25">
      <c r="A5" s="76" t="s">
        <v>46</v>
      </c>
      <c r="B5" s="75"/>
      <c r="C5" s="75"/>
    </row>
    <row r="6" spans="1:6" x14ac:dyDescent="0.25">
      <c r="A6" s="4" t="s">
        <v>47</v>
      </c>
      <c r="B6" s="192">
        <v>355</v>
      </c>
      <c r="C6" s="192">
        <v>355</v>
      </c>
      <c r="D6" s="77">
        <v>355</v>
      </c>
      <c r="E6" s="77">
        <v>355</v>
      </c>
      <c r="F6" s="77">
        <v>355</v>
      </c>
    </row>
    <row r="7" spans="1:6" x14ac:dyDescent="0.25">
      <c r="A7"/>
      <c r="B7" s="21"/>
      <c r="C7" s="21"/>
      <c r="D7" s="21"/>
      <c r="E7" s="21"/>
      <c r="F7" s="21"/>
    </row>
    <row r="8" spans="1:6" ht="21.6" customHeight="1" x14ac:dyDescent="0.25">
      <c r="A8" s="4" t="s">
        <v>48</v>
      </c>
      <c r="B8" s="193">
        <v>0</v>
      </c>
      <c r="C8" s="193">
        <v>0.03</v>
      </c>
      <c r="D8" s="82">
        <v>0.03</v>
      </c>
      <c r="E8" s="82">
        <v>0.03</v>
      </c>
      <c r="F8" s="82">
        <v>0.03</v>
      </c>
    </row>
    <row r="9" spans="1:6" x14ac:dyDescent="0.25">
      <c r="A9" s="4" t="s">
        <v>49</v>
      </c>
      <c r="B9" s="193">
        <v>0</v>
      </c>
      <c r="C9" s="193">
        <v>3.2500000000000001E-2</v>
      </c>
      <c r="D9" s="82">
        <v>3.2500000000000001E-2</v>
      </c>
      <c r="E9" s="82">
        <v>3.2500000000000001E-2</v>
      </c>
      <c r="F9" s="82">
        <v>3.2500000000000001E-2</v>
      </c>
    </row>
    <row r="10" spans="1:6" x14ac:dyDescent="0.25">
      <c r="B10" s="78"/>
      <c r="C10" s="78"/>
      <c r="D10" s="70"/>
      <c r="E10" s="70"/>
      <c r="F10" s="70"/>
    </row>
    <row r="11" spans="1:6" x14ac:dyDescent="0.25">
      <c r="A11" s="4" t="s">
        <v>50</v>
      </c>
      <c r="B11" s="192">
        <v>225</v>
      </c>
      <c r="C11" s="194">
        <f>(1+C8)*B11</f>
        <v>231.75</v>
      </c>
      <c r="D11" s="197">
        <f>(1+D8)*C11</f>
        <v>238.70250000000001</v>
      </c>
      <c r="E11" s="197">
        <f>(1+E8)*D11</f>
        <v>245.86357500000003</v>
      </c>
      <c r="F11" s="197">
        <f>(1+F8)*E11</f>
        <v>253.23948225000004</v>
      </c>
    </row>
    <row r="12" spans="1:6" x14ac:dyDescent="0.25">
      <c r="A12" t="s">
        <v>51</v>
      </c>
      <c r="B12" s="195">
        <v>2.5</v>
      </c>
      <c r="C12" s="195">
        <v>2.5</v>
      </c>
      <c r="D12" s="79">
        <v>2.5</v>
      </c>
      <c r="E12" s="79">
        <v>2.5</v>
      </c>
      <c r="F12" s="79">
        <v>2.5</v>
      </c>
    </row>
    <row r="13" spans="1:6" x14ac:dyDescent="0.25">
      <c r="A13" s="4" t="s">
        <v>52</v>
      </c>
      <c r="B13" s="196">
        <f>B11*B6</f>
        <v>79875</v>
      </c>
      <c r="C13" s="196">
        <f>C11*C6</f>
        <v>82271.25</v>
      </c>
      <c r="D13" s="198">
        <f>D11*D6</f>
        <v>84739.387500000012</v>
      </c>
      <c r="E13" s="198">
        <f>E11*E6</f>
        <v>87281.569125000009</v>
      </c>
      <c r="F13" s="198">
        <f>F11*F6</f>
        <v>89900.016198750018</v>
      </c>
    </row>
    <row r="14" spans="1:6" x14ac:dyDescent="0.25">
      <c r="B14" s="80"/>
      <c r="C14" s="80"/>
      <c r="D14" s="81"/>
      <c r="E14" s="81"/>
      <c r="F14" s="81"/>
    </row>
    <row r="15" spans="1:6" x14ac:dyDescent="0.25">
      <c r="A15" t="s">
        <v>53</v>
      </c>
      <c r="B15" s="192">
        <v>180</v>
      </c>
      <c r="C15" s="194">
        <f>(1+C9)*B15</f>
        <v>185.85</v>
      </c>
      <c r="D15" s="197">
        <f>(1+D9)*C15</f>
        <v>191.89012499999998</v>
      </c>
      <c r="E15" s="197">
        <f>(1+E9)*D15</f>
        <v>198.12655406249999</v>
      </c>
      <c r="F15" s="197">
        <f>(1+F9)*E15</f>
        <v>204.56566706953123</v>
      </c>
    </row>
    <row r="16" spans="1:6" x14ac:dyDescent="0.25">
      <c r="A16" t="s">
        <v>54</v>
      </c>
      <c r="B16" s="195">
        <v>7</v>
      </c>
      <c r="C16" s="195">
        <v>7</v>
      </c>
      <c r="D16" s="79">
        <v>7</v>
      </c>
      <c r="E16" s="79">
        <v>7</v>
      </c>
      <c r="F16" s="79">
        <v>7</v>
      </c>
    </row>
    <row r="17" spans="1:6" x14ac:dyDescent="0.25">
      <c r="A17" s="4" t="s">
        <v>55</v>
      </c>
      <c r="B17" s="196">
        <f>B15*B6</f>
        <v>63900</v>
      </c>
      <c r="C17" s="196">
        <f>C15*C6</f>
        <v>65976.75</v>
      </c>
      <c r="D17" s="198">
        <f>D15*D6</f>
        <v>68120.994374999995</v>
      </c>
      <c r="E17" s="198">
        <f>E15*E6</f>
        <v>70334.926692187495</v>
      </c>
      <c r="F17" s="198">
        <f>F15*F6</f>
        <v>72620.811809683582</v>
      </c>
    </row>
    <row r="18" spans="1:6" x14ac:dyDescent="0.25">
      <c r="B18" s="25"/>
      <c r="C18" s="80"/>
      <c r="D18" s="81"/>
      <c r="E18" s="81"/>
      <c r="F18" s="81"/>
    </row>
    <row r="19" spans="1:6" x14ac:dyDescent="0.25">
      <c r="A19" t="s">
        <v>56</v>
      </c>
      <c r="B19" s="196">
        <f>B11+B15</f>
        <v>405</v>
      </c>
      <c r="C19" s="196">
        <f>C11+C15</f>
        <v>417.6</v>
      </c>
      <c r="D19" s="198">
        <f>D11+D15</f>
        <v>430.592625</v>
      </c>
      <c r="E19" s="198">
        <f>E11+E15</f>
        <v>443.99012906250005</v>
      </c>
      <c r="F19" s="198">
        <f>F11+F15</f>
        <v>457.80514931953127</v>
      </c>
    </row>
    <row r="20" spans="1:6" x14ac:dyDescent="0.25">
      <c r="A20" t="s">
        <v>57</v>
      </c>
      <c r="B20" s="196">
        <f>B19*B6</f>
        <v>143775</v>
      </c>
      <c r="C20" s="196">
        <f>C19*C6</f>
        <v>148248</v>
      </c>
      <c r="D20" s="198">
        <f>D19*D6</f>
        <v>152860.38187499999</v>
      </c>
      <c r="E20" s="198">
        <f>E19*E6</f>
        <v>157616.4958171875</v>
      </c>
      <c r="F20" s="198">
        <f>F19*F6</f>
        <v>162520.8280084336</v>
      </c>
    </row>
    <row r="21" spans="1:6" x14ac:dyDescent="0.25">
      <c r="A21"/>
      <c r="B21" s="80"/>
      <c r="C21" s="80"/>
      <c r="D21" s="81"/>
      <c r="E21" s="81"/>
      <c r="F21" s="81"/>
    </row>
    <row r="22" spans="1:6" x14ac:dyDescent="0.25">
      <c r="A22" t="s">
        <v>58</v>
      </c>
      <c r="B22" s="180">
        <f>B11*B12</f>
        <v>562.5</v>
      </c>
      <c r="C22" s="180">
        <f>C11*C12</f>
        <v>579.375</v>
      </c>
      <c r="D22" s="171">
        <f>D11*D12</f>
        <v>596.75625000000002</v>
      </c>
      <c r="E22" s="171">
        <f>E11*E12</f>
        <v>614.65893750000009</v>
      </c>
      <c r="F22" s="171">
        <f>F11*F12</f>
        <v>633.09870562500009</v>
      </c>
    </row>
    <row r="23" spans="1:6" x14ac:dyDescent="0.25">
      <c r="A23" t="s">
        <v>59</v>
      </c>
      <c r="B23" s="180">
        <f>B15*B16</f>
        <v>1260</v>
      </c>
      <c r="C23" s="180">
        <f>C15*C16</f>
        <v>1300.95</v>
      </c>
      <c r="D23" s="171">
        <f>D15*D16</f>
        <v>1343.230875</v>
      </c>
      <c r="E23" s="171">
        <f>E15*E16</f>
        <v>1386.8858784375</v>
      </c>
      <c r="F23" s="171">
        <f>F15*F16</f>
        <v>1431.9596694867187</v>
      </c>
    </row>
    <row r="24" spans="1:6" x14ac:dyDescent="0.25">
      <c r="A24"/>
      <c r="B24" s="21"/>
      <c r="C24" s="21"/>
      <c r="D24" s="21"/>
      <c r="E24" s="21"/>
      <c r="F24" s="21"/>
    </row>
    <row r="25" spans="1:6" x14ac:dyDescent="0.25">
      <c r="A25" t="s">
        <v>60</v>
      </c>
      <c r="B25" s="180">
        <f>B22*B6</f>
        <v>199687.5</v>
      </c>
      <c r="C25" s="180">
        <f>C22*C6</f>
        <v>205678.125</v>
      </c>
      <c r="D25" s="171">
        <f>D22*D6</f>
        <v>211848.46875</v>
      </c>
      <c r="E25" s="171">
        <f>E22*E6</f>
        <v>218203.92281250004</v>
      </c>
      <c r="F25" s="171">
        <f>F22*F6</f>
        <v>224750.04049687504</v>
      </c>
    </row>
    <row r="26" spans="1:6" x14ac:dyDescent="0.25">
      <c r="A26" t="s">
        <v>61</v>
      </c>
      <c r="B26" s="180">
        <f>B23*B6</f>
        <v>447300</v>
      </c>
      <c r="C26" s="180">
        <f>C23*C6</f>
        <v>461837.25</v>
      </c>
      <c r="D26" s="171">
        <f>D23*D6</f>
        <v>476846.96062500001</v>
      </c>
      <c r="E26" s="171">
        <f>E23*E6</f>
        <v>492344.48684531247</v>
      </c>
      <c r="F26" s="171">
        <f>F23*F6</f>
        <v>508345.68266778515</v>
      </c>
    </row>
    <row r="27" spans="1:6" x14ac:dyDescent="0.25">
      <c r="A27" t="s">
        <v>62</v>
      </c>
      <c r="B27" s="180">
        <f>B25+B26</f>
        <v>646987.5</v>
      </c>
      <c r="C27" s="180">
        <f>C25+C26</f>
        <v>667515.375</v>
      </c>
      <c r="D27" s="171">
        <f>D25+D26</f>
        <v>688695.42937500007</v>
      </c>
      <c r="E27" s="171">
        <f>E25+E26</f>
        <v>710548.40965781244</v>
      </c>
      <c r="F27" s="171">
        <f>F25+F26</f>
        <v>733095.72316466016</v>
      </c>
    </row>
    <row r="28" spans="1:6" x14ac:dyDescent="0.25">
      <c r="B28" s="51"/>
      <c r="C28" s="51"/>
      <c r="D28" s="83"/>
      <c r="E28" s="83"/>
      <c r="F28" s="83"/>
    </row>
    <row r="29" spans="1:6" x14ac:dyDescent="0.25">
      <c r="A29" s="4" t="s">
        <v>63</v>
      </c>
      <c r="B29" s="195">
        <f>'[1]Income Statement'!B6/'[1]Revenue&amp;Expense Assumptions'!B44</f>
        <v>359.4375</v>
      </c>
      <c r="C29" s="195">
        <f>'[1]Income Statement'!C6/'[1]Revenue&amp;Expense Assumptions'!C44</f>
        <v>370.84187500000002</v>
      </c>
      <c r="D29" s="202">
        <f>'[1]Income Statement'!D6/'[1]Revenue&amp;Expense Assumptions'!D44</f>
        <v>382.60857187500005</v>
      </c>
      <c r="E29" s="203">
        <f>'[1]Income Statement'!E6/'[1]Revenue&amp;Expense Assumptions'!E44</f>
        <v>394.74911647656245</v>
      </c>
      <c r="F29" s="203">
        <f>'[1]Income Statement'!F6/'[1]Revenue&amp;Expense Assumptions'!F44</f>
        <v>407.27540175814454</v>
      </c>
    </row>
    <row r="31" spans="1:6" ht="15.75" x14ac:dyDescent="0.25">
      <c r="A31" s="76" t="s">
        <v>64</v>
      </c>
      <c r="B31" s="75"/>
      <c r="C31" s="75"/>
    </row>
    <row r="32" spans="1:6" x14ac:dyDescent="0.25">
      <c r="A32" s="84" t="s">
        <v>65</v>
      </c>
      <c r="B32" s="75"/>
      <c r="C32" s="75"/>
    </row>
    <row r="33" spans="1:6" x14ac:dyDescent="0.25">
      <c r="A33" s="85" t="s">
        <v>66</v>
      </c>
      <c r="B33" s="51"/>
      <c r="C33" s="193">
        <v>0.02</v>
      </c>
      <c r="D33" s="82">
        <v>0.02</v>
      </c>
      <c r="E33" s="82">
        <v>0.02</v>
      </c>
      <c r="F33" s="82">
        <v>0.02</v>
      </c>
    </row>
    <row r="35" spans="1:6" x14ac:dyDescent="0.25">
      <c r="A35" s="85" t="s">
        <v>67</v>
      </c>
      <c r="B35" s="199">
        <v>0.5</v>
      </c>
      <c r="C35" s="199">
        <f>(1+$C33)*B35</f>
        <v>0.51</v>
      </c>
      <c r="D35" s="201">
        <f>(1+D33)*C35</f>
        <v>0.5202</v>
      </c>
      <c r="E35" s="201">
        <f>(1+E33)*D35</f>
        <v>0.53060399999999996</v>
      </c>
      <c r="F35" s="201">
        <f>(1+F33)*E35</f>
        <v>0.54121607999999999</v>
      </c>
    </row>
    <row r="36" spans="1:6" x14ac:dyDescent="0.25">
      <c r="A36" s="85" t="s">
        <v>68</v>
      </c>
      <c r="B36" s="195">
        <v>3</v>
      </c>
      <c r="C36" s="199">
        <f>(1+C33)*B36</f>
        <v>3.06</v>
      </c>
      <c r="D36" s="201">
        <f>(1+D33)*C36</f>
        <v>3.1212</v>
      </c>
      <c r="E36" s="201">
        <f>(1+E33)*D36</f>
        <v>3.183624</v>
      </c>
      <c r="F36" s="201">
        <f>(1+F33)*E36</f>
        <v>3.2472964800000002</v>
      </c>
    </row>
    <row r="37" spans="1:6" x14ac:dyDescent="0.25">
      <c r="A37" s="85" t="s">
        <v>69</v>
      </c>
      <c r="B37" s="195">
        <v>0.15</v>
      </c>
      <c r="C37" s="199">
        <f>(1+C33)*B37</f>
        <v>0.153</v>
      </c>
      <c r="D37" s="201">
        <f>(1+D33)*C37</f>
        <v>0.15606</v>
      </c>
      <c r="E37" s="201">
        <f>(1+E33)*D37</f>
        <v>0.15918119999999999</v>
      </c>
      <c r="F37" s="201">
        <f>(1+F33)*E37</f>
        <v>0.16236482399999999</v>
      </c>
    </row>
    <row r="38" spans="1:6" x14ac:dyDescent="0.25">
      <c r="A38" s="85" t="s">
        <v>70</v>
      </c>
      <c r="B38" s="180">
        <f>B35*B13</f>
        <v>39937.5</v>
      </c>
      <c r="C38" s="180">
        <f>C35*C13</f>
        <v>41958.337500000001</v>
      </c>
      <c r="D38" s="171">
        <f>D35*D13</f>
        <v>44081.429377500004</v>
      </c>
      <c r="E38" s="171">
        <f>E35*E13</f>
        <v>46311.949704001505</v>
      </c>
      <c r="F38" s="171">
        <f>F35*F13</f>
        <v>48655.334359023982</v>
      </c>
    </row>
    <row r="39" spans="1:6" x14ac:dyDescent="0.25">
      <c r="A39" s="85" t="s">
        <v>71</v>
      </c>
      <c r="B39" s="180">
        <f>B36*B17</f>
        <v>191700</v>
      </c>
      <c r="C39" s="180">
        <f>C36*C17</f>
        <v>201888.85500000001</v>
      </c>
      <c r="D39" s="171">
        <f>D36*D17</f>
        <v>212619.24764324998</v>
      </c>
      <c r="E39" s="171">
        <f>E36*E17</f>
        <v>223919.96065548871</v>
      </c>
      <c r="F39" s="171">
        <f>F36*F17</f>
        <v>235821.30656432794</v>
      </c>
    </row>
    <row r="40" spans="1:6" x14ac:dyDescent="0.25">
      <c r="A40" s="85" t="s">
        <v>72</v>
      </c>
      <c r="B40" s="180">
        <f>B37*B20</f>
        <v>21566.25</v>
      </c>
      <c r="C40" s="180">
        <f>C37*C20</f>
        <v>22681.944</v>
      </c>
      <c r="D40" s="171">
        <f>D37*D20</f>
        <v>23855.3911954125</v>
      </c>
      <c r="E40" s="171">
        <f>E37*E20</f>
        <v>25089.582943974885</v>
      </c>
      <c r="F40" s="171">
        <f>F37*F20</f>
        <v>26387.665635923589</v>
      </c>
    </row>
    <row r="41" spans="1:6" x14ac:dyDescent="0.25">
      <c r="A41" s="85" t="s">
        <v>73</v>
      </c>
      <c r="B41" s="180">
        <f>SUM(B38:B40)</f>
        <v>253203.75</v>
      </c>
      <c r="C41" s="180">
        <f>SUM(C38:C40)</f>
        <v>266529.13650000002</v>
      </c>
      <c r="D41" s="171">
        <f>SUM(D38:D40)</f>
        <v>280556.0682161625</v>
      </c>
      <c r="E41" s="171">
        <f>SUM(E38:E40)</f>
        <v>295321.49330346507</v>
      </c>
      <c r="F41" s="171">
        <f>SUM(F38:F40)</f>
        <v>310864.30655927549</v>
      </c>
    </row>
    <row r="42" spans="1:6" x14ac:dyDescent="0.25">
      <c r="A42" s="4" t="s">
        <v>74</v>
      </c>
    </row>
    <row r="43" spans="1:6" x14ac:dyDescent="0.25">
      <c r="A43" s="85" t="s">
        <v>75</v>
      </c>
      <c r="B43" s="193"/>
      <c r="C43" s="193">
        <v>0.02</v>
      </c>
      <c r="D43" s="82">
        <f>C43</f>
        <v>0.02</v>
      </c>
      <c r="E43" s="82">
        <f>D43</f>
        <v>0.02</v>
      </c>
      <c r="F43" s="82">
        <f>E43</f>
        <v>0.02</v>
      </c>
    </row>
    <row r="44" spans="1:6" ht="17.25" customHeight="1" x14ac:dyDescent="0.25">
      <c r="A44" s="85" t="s">
        <v>76</v>
      </c>
      <c r="B44" s="192">
        <v>1800</v>
      </c>
      <c r="C44" s="192">
        <v>1800</v>
      </c>
      <c r="D44" s="77">
        <v>1800</v>
      </c>
      <c r="E44" s="77">
        <v>1800</v>
      </c>
      <c r="F44" s="77">
        <v>1800</v>
      </c>
    </row>
    <row r="45" spans="1:6" x14ac:dyDescent="0.25">
      <c r="B45" s="51"/>
      <c r="C45" s="51"/>
      <c r="D45" s="83"/>
      <c r="E45" s="83"/>
      <c r="F45" s="83"/>
    </row>
    <row r="46" spans="1:6" x14ac:dyDescent="0.25">
      <c r="A46" s="85" t="s">
        <v>77</v>
      </c>
      <c r="B46" s="199">
        <f>2.5*12</f>
        <v>30</v>
      </c>
      <c r="C46" s="199">
        <f>B46*(1+C43)</f>
        <v>30.6</v>
      </c>
      <c r="D46" s="202">
        <f>C46*(1+D43)</f>
        <v>31.212000000000003</v>
      </c>
      <c r="E46" s="202">
        <f>D46*(1+E43)</f>
        <v>31.836240000000004</v>
      </c>
      <c r="F46" s="202">
        <f>E46*(1+F43)</f>
        <v>32.472964800000007</v>
      </c>
    </row>
    <row r="47" spans="1:6" x14ac:dyDescent="0.25">
      <c r="A47" s="85" t="s">
        <v>78</v>
      </c>
      <c r="B47" s="199">
        <v>12</v>
      </c>
      <c r="C47" s="195">
        <f>B47*(1+C43)</f>
        <v>12.24</v>
      </c>
      <c r="D47" s="203">
        <f>C47*(1+D43)</f>
        <v>12.4848</v>
      </c>
      <c r="E47" s="203">
        <f>D47*(1+E43)</f>
        <v>12.734496</v>
      </c>
      <c r="F47" s="203">
        <f>E47*(1+F43)</f>
        <v>12.989185920000001</v>
      </c>
    </row>
    <row r="48" spans="1:6" x14ac:dyDescent="0.25">
      <c r="A48" s="86" t="s">
        <v>79</v>
      </c>
      <c r="B48" s="199">
        <v>3</v>
      </c>
      <c r="C48" s="199">
        <f>B48*(1+C43)</f>
        <v>3.06</v>
      </c>
      <c r="D48" s="202">
        <f>C48*(1+D43)</f>
        <v>3.1212</v>
      </c>
      <c r="E48" s="202">
        <f>D48*(1+E43)</f>
        <v>3.183624</v>
      </c>
      <c r="F48" s="202">
        <f>E48*(1+F43)</f>
        <v>3.2472964800000002</v>
      </c>
    </row>
    <row r="49" spans="1:6" x14ac:dyDescent="0.25">
      <c r="A49" s="86"/>
      <c r="B49" s="104"/>
      <c r="C49" s="104"/>
      <c r="D49" s="104"/>
      <c r="E49" s="104"/>
      <c r="F49" s="104"/>
    </row>
    <row r="50" spans="1:6" ht="19.899999999999999" customHeight="1" x14ac:dyDescent="0.25">
      <c r="A50" s="4" t="s">
        <v>80</v>
      </c>
      <c r="B50" s="200">
        <v>0.02</v>
      </c>
      <c r="C50" s="200">
        <v>0.02</v>
      </c>
      <c r="D50" s="91">
        <v>0.02</v>
      </c>
      <c r="E50" s="91">
        <v>0.02</v>
      </c>
      <c r="F50" s="91">
        <v>0.02</v>
      </c>
    </row>
    <row r="51" spans="1:6" ht="19.899999999999999" customHeight="1" x14ac:dyDescent="0.25">
      <c r="A51" s="4" t="s">
        <v>81</v>
      </c>
      <c r="B51" s="180">
        <f>B50*B27</f>
        <v>12939.75</v>
      </c>
      <c r="C51" s="180">
        <f>C50*C27</f>
        <v>13350.307500000001</v>
      </c>
      <c r="D51" s="171">
        <f>D50*D27</f>
        <v>13773.908587500002</v>
      </c>
      <c r="E51" s="171">
        <f>E50*E27</f>
        <v>14210.96819315625</v>
      </c>
      <c r="F51" s="171">
        <f>F50*F27</f>
        <v>14661.914463293204</v>
      </c>
    </row>
    <row r="53" spans="1:6" x14ac:dyDescent="0.25">
      <c r="A53" s="87" t="s">
        <v>82</v>
      </c>
    </row>
    <row r="54" spans="1:6" x14ac:dyDescent="0.25">
      <c r="A54" s="4" t="s">
        <v>83</v>
      </c>
      <c r="B54" s="193">
        <v>0.21</v>
      </c>
      <c r="C54" s="193">
        <v>0.21</v>
      </c>
      <c r="D54" s="82">
        <v>0.21</v>
      </c>
      <c r="E54" s="82">
        <v>0.21</v>
      </c>
      <c r="F54" s="82">
        <v>0.21</v>
      </c>
    </row>
    <row r="55" spans="1:6" x14ac:dyDescent="0.25">
      <c r="B55" s="51"/>
      <c r="C55" s="51"/>
      <c r="D55" s="83"/>
      <c r="E55" s="83"/>
      <c r="F55" s="83"/>
    </row>
    <row r="57" spans="1:6" x14ac:dyDescent="0.25">
      <c r="B57" s="88"/>
      <c r="C57" s="88"/>
      <c r="D57" s="89"/>
      <c r="E57" s="89"/>
      <c r="F57" s="89"/>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0"/>
  <sheetViews>
    <sheetView topLeftCell="V1" workbookViewId="0">
      <selection activeCell="AG11" sqref="AG11"/>
    </sheetView>
  </sheetViews>
  <sheetFormatPr defaultColWidth="8.85546875" defaultRowHeight="15" x14ac:dyDescent="0.25"/>
  <cols>
    <col min="1" max="1" width="28.5703125" customWidth="1"/>
    <col min="2" max="2" width="12.5703125" customWidth="1"/>
    <col min="3" max="3" width="8.5703125" customWidth="1"/>
    <col min="4" max="4" width="8.85546875" customWidth="1"/>
    <col min="5" max="6" width="7" customWidth="1"/>
    <col min="7" max="7" width="9.85546875" customWidth="1"/>
    <col min="8" max="8" width="4.28515625" customWidth="1"/>
    <col min="9" max="9" width="14" customWidth="1"/>
    <col min="10" max="10" width="8.42578125" customWidth="1"/>
    <col min="11" max="11" width="8.5703125" customWidth="1"/>
    <col min="12" max="13" width="7" customWidth="1"/>
    <col min="14" max="14" width="9.85546875" customWidth="1"/>
    <col min="15" max="15" width="4.28515625" customWidth="1"/>
    <col min="16" max="16" width="14" customWidth="1"/>
    <col min="17" max="17" width="8" customWidth="1"/>
    <col min="18" max="18" width="7.85546875" customWidth="1"/>
    <col min="19" max="20" width="6.7109375" customWidth="1"/>
    <col min="21" max="21" width="9.7109375" customWidth="1"/>
    <col min="22" max="22" width="4" customWidth="1"/>
    <col min="23" max="23" width="14" customWidth="1"/>
    <col min="24" max="24" width="8.140625" customWidth="1"/>
    <col min="25" max="25" width="8.7109375" customWidth="1"/>
    <col min="26" max="27" width="7" customWidth="1"/>
    <col min="28" max="28" width="10.28515625" customWidth="1"/>
    <col min="29" max="29" width="4.7109375" customWidth="1"/>
    <col min="30" max="30" width="13.42578125" customWidth="1"/>
    <col min="31" max="31" width="8" customWidth="1"/>
    <col min="32" max="32" width="7.85546875" customWidth="1"/>
    <col min="33" max="34" width="7.140625" customWidth="1"/>
    <col min="35" max="35" width="9.85546875" customWidth="1"/>
  </cols>
  <sheetData>
    <row r="1" spans="1:35" s="146" customFormat="1" ht="15.75" x14ac:dyDescent="0.25">
      <c r="A1" s="147" t="s">
        <v>84</v>
      </c>
      <c r="B1" s="145" t="s">
        <v>10</v>
      </c>
      <c r="I1" s="145" t="s">
        <v>11</v>
      </c>
      <c r="P1" s="145" t="s">
        <v>12</v>
      </c>
      <c r="W1" s="145" t="s">
        <v>13</v>
      </c>
      <c r="AD1" s="145" t="s">
        <v>14</v>
      </c>
    </row>
    <row r="2" spans="1:35" x14ac:dyDescent="0.25">
      <c r="B2" s="118"/>
      <c r="C2" s="118"/>
      <c r="I2" s="118" t="s">
        <v>85</v>
      </c>
      <c r="J2" s="214">
        <v>0</v>
      </c>
      <c r="P2" s="118" t="s">
        <v>85</v>
      </c>
      <c r="Q2" s="119">
        <v>0</v>
      </c>
      <c r="R2" s="118"/>
      <c r="W2" s="118" t="s">
        <v>85</v>
      </c>
      <c r="X2" s="119">
        <v>0</v>
      </c>
      <c r="AD2" s="118" t="s">
        <v>85</v>
      </c>
      <c r="AE2" s="119">
        <v>0</v>
      </c>
    </row>
    <row r="3" spans="1:35" s="138" customFormat="1" ht="60" x14ac:dyDescent="0.25">
      <c r="B3" s="138" t="s">
        <v>86</v>
      </c>
      <c r="C3" s="138" t="s">
        <v>87</v>
      </c>
      <c r="D3" s="138" t="s">
        <v>88</v>
      </c>
      <c r="E3" s="138" t="s">
        <v>89</v>
      </c>
      <c r="F3" s="138" t="s">
        <v>90</v>
      </c>
      <c r="G3" s="138" t="s">
        <v>91</v>
      </c>
      <c r="I3" s="138" t="s">
        <v>86</v>
      </c>
      <c r="J3" s="138" t="s">
        <v>87</v>
      </c>
      <c r="K3" s="138" t="s">
        <v>88</v>
      </c>
      <c r="L3" s="158" t="s">
        <v>89</v>
      </c>
      <c r="M3" s="138" t="s">
        <v>90</v>
      </c>
      <c r="N3" s="138" t="s">
        <v>91</v>
      </c>
      <c r="O3" s="158"/>
      <c r="P3" s="138" t="s">
        <v>86</v>
      </c>
      <c r="Q3" s="138" t="s">
        <v>87</v>
      </c>
      <c r="R3" s="138" t="s">
        <v>88</v>
      </c>
      <c r="S3" s="158" t="s">
        <v>89</v>
      </c>
      <c r="T3" s="138" t="s">
        <v>90</v>
      </c>
      <c r="U3" s="138" t="s">
        <v>91</v>
      </c>
      <c r="V3" s="158"/>
      <c r="W3" s="138" t="s">
        <v>86</v>
      </c>
      <c r="X3" s="138" t="s">
        <v>87</v>
      </c>
      <c r="Y3" s="138" t="s">
        <v>88</v>
      </c>
      <c r="Z3" s="158" t="s">
        <v>89</v>
      </c>
      <c r="AA3" s="138" t="s">
        <v>90</v>
      </c>
      <c r="AB3" s="138" t="s">
        <v>91</v>
      </c>
      <c r="AC3" s="158"/>
      <c r="AD3" s="138" t="s">
        <v>86</v>
      </c>
      <c r="AE3" s="138" t="s">
        <v>87</v>
      </c>
      <c r="AF3" s="138" t="s">
        <v>88</v>
      </c>
      <c r="AG3" s="158" t="s">
        <v>89</v>
      </c>
      <c r="AH3" s="138" t="s">
        <v>90</v>
      </c>
      <c r="AI3" s="138" t="s">
        <v>91</v>
      </c>
    </row>
    <row r="4" spans="1:35" x14ac:dyDescent="0.25">
      <c r="A4" t="s">
        <v>92</v>
      </c>
      <c r="B4" s="182">
        <f t="shared" ref="B4:B9" si="0">D4*E4*C4</f>
        <v>31200</v>
      </c>
      <c r="C4" s="196">
        <v>52</v>
      </c>
      <c r="D4" s="204">
        <v>15</v>
      </c>
      <c r="E4" s="205">
        <v>40</v>
      </c>
      <c r="F4" s="206">
        <f>E4*C4</f>
        <v>2080</v>
      </c>
      <c r="G4" s="207">
        <f t="shared" ref="G4:G9" si="1">F4/B$14</f>
        <v>0.16666666666666666</v>
      </c>
      <c r="H4" s="5"/>
      <c r="I4" s="182">
        <f t="shared" ref="I4:I9" si="2">K4*L4*J4</f>
        <v>31200</v>
      </c>
      <c r="J4" s="196">
        <v>52</v>
      </c>
      <c r="K4" s="204">
        <f t="shared" ref="K4:K9" si="3">IF(J$2=0,D4,(D4*J$2)+D4)</f>
        <v>15</v>
      </c>
      <c r="L4" s="205">
        <v>40</v>
      </c>
      <c r="M4" s="206">
        <f>L4*J4</f>
        <v>2080</v>
      </c>
      <c r="N4" s="207">
        <f t="shared" ref="N4:N9" si="4">M4/I$14</f>
        <v>0.16666666666666666</v>
      </c>
      <c r="O4" s="5"/>
      <c r="P4" s="178">
        <f t="shared" ref="P4:P10" si="5">R4*S4*Q4</f>
        <v>31200</v>
      </c>
      <c r="Q4" s="121">
        <v>52</v>
      </c>
      <c r="R4" s="216">
        <f t="shared" ref="R4:R9" si="6">IF(Q$2=0,K4,(K4*Q$2)+K4)</f>
        <v>15</v>
      </c>
      <c r="S4" s="122">
        <v>40</v>
      </c>
      <c r="T4" s="217">
        <f>S4*Q4</f>
        <v>2080</v>
      </c>
      <c r="U4" s="218">
        <f t="shared" ref="U4:U11" si="7">T4/P$14</f>
        <v>0.16666666666666666</v>
      </c>
      <c r="V4" s="5"/>
      <c r="W4" s="178">
        <f t="shared" ref="W4:W10" si="8">Y4*Z4*X4</f>
        <v>31200</v>
      </c>
      <c r="X4" s="121">
        <v>52</v>
      </c>
      <c r="Y4" s="216">
        <f t="shared" ref="Y4:Y9" si="9">IF(X$2=0,R4,(R4*X$2)+R4)</f>
        <v>15</v>
      </c>
      <c r="Z4" s="122">
        <v>40</v>
      </c>
      <c r="AA4" s="217">
        <f>Z4*X4</f>
        <v>2080</v>
      </c>
      <c r="AB4" s="218">
        <f t="shared" ref="AB4:AB11" si="10">AA4/W$14</f>
        <v>0.16666666666666666</v>
      </c>
      <c r="AD4" s="178">
        <f t="shared" ref="AD4:AD10" si="11">AF4*AG4*AE4</f>
        <v>31200</v>
      </c>
      <c r="AE4" s="121">
        <v>52</v>
      </c>
      <c r="AF4" s="216">
        <f t="shared" ref="AF4:AF9" si="12">IF(AE$2=0,Y4,(Y4*AE$2)+Y4)</f>
        <v>15</v>
      </c>
      <c r="AG4" s="122">
        <v>40</v>
      </c>
      <c r="AH4" s="217">
        <f>AG4*AE4</f>
        <v>2080</v>
      </c>
      <c r="AI4" s="218">
        <f t="shared" ref="AI4:AI11" si="13">AH4/AD$14</f>
        <v>0.16666666666666666</v>
      </c>
    </row>
    <row r="5" spans="1:35" x14ac:dyDescent="0.25">
      <c r="A5" t="s">
        <v>93</v>
      </c>
      <c r="B5" s="182">
        <f t="shared" si="0"/>
        <v>31200</v>
      </c>
      <c r="C5" s="196">
        <v>52</v>
      </c>
      <c r="D5" s="204">
        <v>15</v>
      </c>
      <c r="E5" s="205">
        <v>40</v>
      </c>
      <c r="F5" s="206">
        <f t="shared" ref="F5:F9" si="14">E5*C5</f>
        <v>2080</v>
      </c>
      <c r="G5" s="207">
        <f t="shared" si="1"/>
        <v>0.16666666666666666</v>
      </c>
      <c r="H5" s="5"/>
      <c r="I5" s="182">
        <f t="shared" si="2"/>
        <v>31200</v>
      </c>
      <c r="J5" s="196">
        <v>52</v>
      </c>
      <c r="K5" s="204">
        <f t="shared" si="3"/>
        <v>15</v>
      </c>
      <c r="L5" s="205">
        <v>40</v>
      </c>
      <c r="M5" s="206">
        <f t="shared" ref="M5:M9" si="15">L5*J5</f>
        <v>2080</v>
      </c>
      <c r="N5" s="207">
        <f t="shared" si="4"/>
        <v>0.16666666666666666</v>
      </c>
      <c r="O5" s="5"/>
      <c r="P5" s="178">
        <f t="shared" si="5"/>
        <v>31200</v>
      </c>
      <c r="Q5" s="121">
        <v>52</v>
      </c>
      <c r="R5" s="216">
        <f t="shared" si="6"/>
        <v>15</v>
      </c>
      <c r="S5" s="122">
        <v>40</v>
      </c>
      <c r="T5" s="217">
        <f t="shared" ref="T5:T9" si="16">S5*Q5</f>
        <v>2080</v>
      </c>
      <c r="U5" s="218">
        <f t="shared" si="7"/>
        <v>0.16666666666666666</v>
      </c>
      <c r="V5" s="5"/>
      <c r="W5" s="178">
        <f t="shared" si="8"/>
        <v>31200</v>
      </c>
      <c r="X5" s="121">
        <v>52</v>
      </c>
      <c r="Y5" s="216">
        <f t="shared" si="9"/>
        <v>15</v>
      </c>
      <c r="Z5" s="122">
        <v>40</v>
      </c>
      <c r="AA5" s="217">
        <f t="shared" ref="AA5:AA11" si="17">Z5*X5</f>
        <v>2080</v>
      </c>
      <c r="AB5" s="218">
        <f t="shared" si="10"/>
        <v>0.16666666666666666</v>
      </c>
      <c r="AD5" s="178">
        <f t="shared" si="11"/>
        <v>31200</v>
      </c>
      <c r="AE5" s="121">
        <v>52</v>
      </c>
      <c r="AF5" s="216">
        <f t="shared" si="12"/>
        <v>15</v>
      </c>
      <c r="AG5" s="122">
        <v>40</v>
      </c>
      <c r="AH5" s="217">
        <f t="shared" ref="AH5:AH11" si="18">AG5*AE5</f>
        <v>2080</v>
      </c>
      <c r="AI5" s="218">
        <f t="shared" si="13"/>
        <v>0.16666666666666666</v>
      </c>
    </row>
    <row r="6" spans="1:35" x14ac:dyDescent="0.25">
      <c r="A6" t="s">
        <v>94</v>
      </c>
      <c r="B6" s="182">
        <f t="shared" si="0"/>
        <v>31200</v>
      </c>
      <c r="C6" s="196">
        <v>52</v>
      </c>
      <c r="D6" s="204">
        <v>15</v>
      </c>
      <c r="E6" s="205">
        <v>40</v>
      </c>
      <c r="F6" s="206">
        <f t="shared" si="14"/>
        <v>2080</v>
      </c>
      <c r="G6" s="207">
        <f t="shared" si="1"/>
        <v>0.16666666666666666</v>
      </c>
      <c r="H6" s="5"/>
      <c r="I6" s="182">
        <f t="shared" si="2"/>
        <v>31200</v>
      </c>
      <c r="J6" s="196">
        <v>52</v>
      </c>
      <c r="K6" s="204">
        <f t="shared" si="3"/>
        <v>15</v>
      </c>
      <c r="L6" s="205">
        <v>40</v>
      </c>
      <c r="M6" s="206">
        <f t="shared" si="15"/>
        <v>2080</v>
      </c>
      <c r="N6" s="207">
        <f t="shared" si="4"/>
        <v>0.16666666666666666</v>
      </c>
      <c r="O6" s="5"/>
      <c r="P6" s="178">
        <f t="shared" si="5"/>
        <v>31200</v>
      </c>
      <c r="Q6" s="121">
        <v>52</v>
      </c>
      <c r="R6" s="216">
        <f t="shared" si="6"/>
        <v>15</v>
      </c>
      <c r="S6" s="122">
        <v>40</v>
      </c>
      <c r="T6" s="217">
        <f t="shared" si="16"/>
        <v>2080</v>
      </c>
      <c r="U6" s="218">
        <f t="shared" si="7"/>
        <v>0.16666666666666666</v>
      </c>
      <c r="V6" s="5"/>
      <c r="W6" s="178">
        <f t="shared" si="8"/>
        <v>31200</v>
      </c>
      <c r="X6" s="121">
        <v>52</v>
      </c>
      <c r="Y6" s="216">
        <f t="shared" si="9"/>
        <v>15</v>
      </c>
      <c r="Z6" s="122">
        <v>40</v>
      </c>
      <c r="AA6" s="217">
        <f t="shared" si="17"/>
        <v>2080</v>
      </c>
      <c r="AB6" s="218">
        <f t="shared" si="10"/>
        <v>0.16666666666666666</v>
      </c>
      <c r="AD6" s="178">
        <f t="shared" si="11"/>
        <v>31200</v>
      </c>
      <c r="AE6" s="121">
        <v>52</v>
      </c>
      <c r="AF6" s="216">
        <f t="shared" si="12"/>
        <v>15</v>
      </c>
      <c r="AG6" s="122">
        <v>40</v>
      </c>
      <c r="AH6" s="217">
        <f t="shared" si="18"/>
        <v>2080</v>
      </c>
      <c r="AI6" s="218">
        <f t="shared" si="13"/>
        <v>0.16666666666666666</v>
      </c>
    </row>
    <row r="7" spans="1:35" x14ac:dyDescent="0.25">
      <c r="A7" t="s">
        <v>95</v>
      </c>
      <c r="B7" s="182">
        <f t="shared" si="0"/>
        <v>31200</v>
      </c>
      <c r="C7" s="196">
        <v>52</v>
      </c>
      <c r="D7" s="204">
        <v>15</v>
      </c>
      <c r="E7" s="205">
        <v>40</v>
      </c>
      <c r="F7" s="206">
        <f t="shared" si="14"/>
        <v>2080</v>
      </c>
      <c r="G7" s="207">
        <f t="shared" si="1"/>
        <v>0.16666666666666666</v>
      </c>
      <c r="H7" s="5"/>
      <c r="I7" s="182">
        <f t="shared" si="2"/>
        <v>31200</v>
      </c>
      <c r="J7" s="196">
        <v>52</v>
      </c>
      <c r="K7" s="204">
        <f t="shared" si="3"/>
        <v>15</v>
      </c>
      <c r="L7" s="205">
        <v>40</v>
      </c>
      <c r="M7" s="206">
        <f t="shared" si="15"/>
        <v>2080</v>
      </c>
      <c r="N7" s="207">
        <f t="shared" si="4"/>
        <v>0.16666666666666666</v>
      </c>
      <c r="O7" s="5"/>
      <c r="P7" s="178">
        <f t="shared" si="5"/>
        <v>31200</v>
      </c>
      <c r="Q7" s="121">
        <v>52</v>
      </c>
      <c r="R7" s="216">
        <f t="shared" si="6"/>
        <v>15</v>
      </c>
      <c r="S7" s="122">
        <v>40</v>
      </c>
      <c r="T7" s="217">
        <f t="shared" si="16"/>
        <v>2080</v>
      </c>
      <c r="U7" s="218">
        <f t="shared" si="7"/>
        <v>0.16666666666666666</v>
      </c>
      <c r="V7" s="5"/>
      <c r="W7" s="178">
        <f t="shared" si="8"/>
        <v>31200</v>
      </c>
      <c r="X7" s="121">
        <v>52</v>
      </c>
      <c r="Y7" s="216">
        <f t="shared" si="9"/>
        <v>15</v>
      </c>
      <c r="Z7" s="122">
        <v>40</v>
      </c>
      <c r="AA7" s="217">
        <f t="shared" si="17"/>
        <v>2080</v>
      </c>
      <c r="AB7" s="218">
        <f t="shared" si="10"/>
        <v>0.16666666666666666</v>
      </c>
      <c r="AD7" s="178">
        <f t="shared" si="11"/>
        <v>31200</v>
      </c>
      <c r="AE7" s="121">
        <v>52</v>
      </c>
      <c r="AF7" s="216">
        <f t="shared" si="12"/>
        <v>15</v>
      </c>
      <c r="AG7" s="122">
        <v>40</v>
      </c>
      <c r="AH7" s="217">
        <f t="shared" si="18"/>
        <v>2080</v>
      </c>
      <c r="AI7" s="218">
        <f t="shared" si="13"/>
        <v>0.16666666666666666</v>
      </c>
    </row>
    <row r="8" spans="1:35" x14ac:dyDescent="0.25">
      <c r="A8" t="s">
        <v>96</v>
      </c>
      <c r="B8" s="182">
        <f t="shared" si="0"/>
        <v>31200</v>
      </c>
      <c r="C8" s="196">
        <v>52</v>
      </c>
      <c r="D8" s="204">
        <v>15</v>
      </c>
      <c r="E8" s="205">
        <v>40</v>
      </c>
      <c r="F8" s="206">
        <f t="shared" si="14"/>
        <v>2080</v>
      </c>
      <c r="G8" s="207">
        <f t="shared" si="1"/>
        <v>0.16666666666666666</v>
      </c>
      <c r="H8" s="5"/>
      <c r="I8" s="182">
        <f t="shared" si="2"/>
        <v>31200</v>
      </c>
      <c r="J8" s="196">
        <v>52</v>
      </c>
      <c r="K8" s="204">
        <f t="shared" si="3"/>
        <v>15</v>
      </c>
      <c r="L8" s="205">
        <v>40</v>
      </c>
      <c r="M8" s="206">
        <f t="shared" si="15"/>
        <v>2080</v>
      </c>
      <c r="N8" s="207">
        <f t="shared" si="4"/>
        <v>0.16666666666666666</v>
      </c>
      <c r="O8" s="5"/>
      <c r="P8" s="178">
        <f t="shared" si="5"/>
        <v>31200</v>
      </c>
      <c r="Q8" s="121">
        <v>52</v>
      </c>
      <c r="R8" s="216">
        <f t="shared" si="6"/>
        <v>15</v>
      </c>
      <c r="S8" s="122">
        <v>40</v>
      </c>
      <c r="T8" s="217">
        <f t="shared" si="16"/>
        <v>2080</v>
      </c>
      <c r="U8" s="218">
        <f t="shared" si="7"/>
        <v>0.16666666666666666</v>
      </c>
      <c r="V8" s="5"/>
      <c r="W8" s="178">
        <f t="shared" si="8"/>
        <v>31200</v>
      </c>
      <c r="X8" s="121">
        <v>52</v>
      </c>
      <c r="Y8" s="216">
        <f t="shared" si="9"/>
        <v>15</v>
      </c>
      <c r="Z8" s="122">
        <v>40</v>
      </c>
      <c r="AA8" s="217">
        <f t="shared" si="17"/>
        <v>2080</v>
      </c>
      <c r="AB8" s="218">
        <f t="shared" si="10"/>
        <v>0.16666666666666666</v>
      </c>
      <c r="AD8" s="178">
        <f t="shared" si="11"/>
        <v>31200</v>
      </c>
      <c r="AE8" s="121">
        <v>52</v>
      </c>
      <c r="AF8" s="216">
        <f t="shared" si="12"/>
        <v>15</v>
      </c>
      <c r="AG8" s="122">
        <v>40</v>
      </c>
      <c r="AH8" s="217">
        <f t="shared" si="18"/>
        <v>2080</v>
      </c>
      <c r="AI8" s="218">
        <f t="shared" si="13"/>
        <v>0.16666666666666666</v>
      </c>
    </row>
    <row r="9" spans="1:35" x14ac:dyDescent="0.25">
      <c r="A9" t="s">
        <v>97</v>
      </c>
      <c r="B9" s="182">
        <f t="shared" si="0"/>
        <v>31200</v>
      </c>
      <c r="C9" s="196">
        <v>52</v>
      </c>
      <c r="D9" s="204">
        <v>15</v>
      </c>
      <c r="E9" s="205">
        <v>40</v>
      </c>
      <c r="F9" s="206">
        <f t="shared" si="14"/>
        <v>2080</v>
      </c>
      <c r="G9" s="207">
        <f t="shared" si="1"/>
        <v>0.16666666666666666</v>
      </c>
      <c r="H9" s="5"/>
      <c r="I9" s="182">
        <f t="shared" si="2"/>
        <v>31200</v>
      </c>
      <c r="J9" s="196">
        <v>52</v>
      </c>
      <c r="K9" s="204">
        <f t="shared" si="3"/>
        <v>15</v>
      </c>
      <c r="L9" s="205">
        <v>40</v>
      </c>
      <c r="M9" s="206">
        <f t="shared" si="15"/>
        <v>2080</v>
      </c>
      <c r="N9" s="207">
        <f t="shared" si="4"/>
        <v>0.16666666666666666</v>
      </c>
      <c r="O9" s="5"/>
      <c r="P9" s="178">
        <f t="shared" si="5"/>
        <v>31200</v>
      </c>
      <c r="Q9" s="121">
        <v>52</v>
      </c>
      <c r="R9" s="216">
        <f t="shared" si="6"/>
        <v>15</v>
      </c>
      <c r="S9" s="122">
        <v>40</v>
      </c>
      <c r="T9" s="217">
        <f t="shared" si="16"/>
        <v>2080</v>
      </c>
      <c r="U9" s="218">
        <f t="shared" si="7"/>
        <v>0.16666666666666666</v>
      </c>
      <c r="V9" s="5"/>
      <c r="W9" s="178">
        <f t="shared" si="8"/>
        <v>31200</v>
      </c>
      <c r="X9" s="121">
        <v>52</v>
      </c>
      <c r="Y9" s="216">
        <f t="shared" si="9"/>
        <v>15</v>
      </c>
      <c r="Z9" s="122">
        <v>40</v>
      </c>
      <c r="AA9" s="217">
        <f t="shared" si="17"/>
        <v>2080</v>
      </c>
      <c r="AB9" s="218">
        <f t="shared" si="10"/>
        <v>0.16666666666666666</v>
      </c>
      <c r="AD9" s="178">
        <f t="shared" si="11"/>
        <v>31200</v>
      </c>
      <c r="AE9" s="121">
        <v>52</v>
      </c>
      <c r="AF9" s="216">
        <f t="shared" si="12"/>
        <v>15</v>
      </c>
      <c r="AG9" s="122">
        <v>40</v>
      </c>
      <c r="AH9" s="217">
        <f t="shared" si="18"/>
        <v>2080</v>
      </c>
      <c r="AI9" s="218">
        <f t="shared" si="13"/>
        <v>0.16666666666666666</v>
      </c>
    </row>
    <row r="10" spans="1:35" x14ac:dyDescent="0.25">
      <c r="A10" s="123" t="s">
        <v>98</v>
      </c>
      <c r="B10" s="7"/>
      <c r="C10" s="7"/>
      <c r="I10" s="7"/>
      <c r="L10" s="124"/>
      <c r="O10" s="124"/>
      <c r="P10" s="178">
        <f t="shared" si="5"/>
        <v>0</v>
      </c>
      <c r="Q10" s="125">
        <v>0</v>
      </c>
      <c r="R10" s="125">
        <v>0</v>
      </c>
      <c r="S10" s="125">
        <v>0</v>
      </c>
      <c r="T10" s="217">
        <f t="shared" ref="T10:T11" si="19">S10*Q10</f>
        <v>0</v>
      </c>
      <c r="U10" s="218">
        <f t="shared" si="7"/>
        <v>0</v>
      </c>
      <c r="W10" s="178">
        <f t="shared" si="8"/>
        <v>0</v>
      </c>
      <c r="X10" s="125">
        <v>0</v>
      </c>
      <c r="Y10" s="125">
        <v>0</v>
      </c>
      <c r="Z10" s="125">
        <v>0</v>
      </c>
      <c r="AA10" s="217">
        <f t="shared" si="17"/>
        <v>0</v>
      </c>
      <c r="AB10" s="218">
        <f t="shared" si="10"/>
        <v>0</v>
      </c>
      <c r="AC10" s="124"/>
      <c r="AD10" s="178">
        <f t="shared" si="11"/>
        <v>0</v>
      </c>
      <c r="AE10" s="125">
        <v>0</v>
      </c>
      <c r="AF10" s="125">
        <v>0</v>
      </c>
      <c r="AG10" s="125">
        <v>0</v>
      </c>
      <c r="AH10" s="217">
        <f t="shared" si="18"/>
        <v>0</v>
      </c>
      <c r="AI10" s="218">
        <f t="shared" si="13"/>
        <v>0</v>
      </c>
    </row>
    <row r="11" spans="1:35" x14ac:dyDescent="0.25">
      <c r="A11" s="123" t="s">
        <v>99</v>
      </c>
      <c r="B11" s="7"/>
      <c r="C11" s="7"/>
      <c r="I11" s="7"/>
      <c r="L11" s="124"/>
      <c r="O11" s="124"/>
      <c r="P11" s="178">
        <f>R11*S11*Q11</f>
        <v>0</v>
      </c>
      <c r="Q11" s="125">
        <v>0</v>
      </c>
      <c r="R11" s="125">
        <v>0</v>
      </c>
      <c r="S11" s="125">
        <v>0</v>
      </c>
      <c r="T11" s="217">
        <f t="shared" si="19"/>
        <v>0</v>
      </c>
      <c r="U11" s="218">
        <f t="shared" si="7"/>
        <v>0</v>
      </c>
      <c r="W11" s="178">
        <f>Y11*Z11*X11</f>
        <v>0</v>
      </c>
      <c r="X11" s="125">
        <v>0</v>
      </c>
      <c r="Y11" s="125">
        <v>0</v>
      </c>
      <c r="Z11" s="125">
        <v>0</v>
      </c>
      <c r="AA11" s="217">
        <f t="shared" si="17"/>
        <v>0</v>
      </c>
      <c r="AB11" s="218">
        <f t="shared" si="10"/>
        <v>0</v>
      </c>
      <c r="AC11" s="124"/>
      <c r="AD11" s="178">
        <f>AF11*AG11*AE11</f>
        <v>0</v>
      </c>
      <c r="AE11" s="125">
        <v>0</v>
      </c>
      <c r="AF11" s="125">
        <v>0</v>
      </c>
      <c r="AG11" s="125">
        <v>0</v>
      </c>
      <c r="AH11" s="217">
        <f t="shared" si="18"/>
        <v>0</v>
      </c>
      <c r="AI11" s="218">
        <f t="shared" si="13"/>
        <v>0</v>
      </c>
    </row>
    <row r="12" spans="1:35" ht="15" customHeight="1" x14ac:dyDescent="0.25">
      <c r="B12" s="7"/>
      <c r="C12" s="7"/>
      <c r="I12" s="7"/>
      <c r="L12" s="124"/>
      <c r="O12" s="124"/>
      <c r="R12" s="124"/>
      <c r="X12" s="124"/>
    </row>
    <row r="13" spans="1:35" s="5" customFormat="1" ht="15" customHeight="1" x14ac:dyDescent="0.25">
      <c r="A13" s="149" t="s">
        <v>100</v>
      </c>
      <c r="B13" s="208">
        <f>SUM(B4:B12)</f>
        <v>187200</v>
      </c>
      <c r="C13" s="149"/>
      <c r="D13" s="149"/>
      <c r="E13" s="149"/>
      <c r="F13" s="149"/>
      <c r="G13" s="149"/>
      <c r="H13" s="149"/>
      <c r="I13" s="208">
        <f>SUM(I4:I12)</f>
        <v>187200</v>
      </c>
      <c r="J13" s="149"/>
      <c r="K13" s="149"/>
      <c r="L13" s="150"/>
      <c r="M13" s="149"/>
      <c r="N13" s="149"/>
      <c r="O13" s="150"/>
      <c r="P13" s="219">
        <f>SUM(P4:P12)</f>
        <v>187200</v>
      </c>
      <c r="Q13" s="149"/>
      <c r="R13" s="150"/>
      <c r="S13" s="149"/>
      <c r="T13" s="149"/>
      <c r="U13" s="149"/>
      <c r="V13" s="149"/>
      <c r="W13" s="219">
        <f>SUM(W4:W12)</f>
        <v>187200</v>
      </c>
      <c r="X13" s="150"/>
      <c r="Y13" s="149"/>
      <c r="Z13" s="149"/>
      <c r="AA13" s="149"/>
      <c r="AB13" s="149"/>
      <c r="AC13" s="149"/>
      <c r="AD13" s="219">
        <f>SUM(AD4:AD12)</f>
        <v>187200</v>
      </c>
      <c r="AH13" s="149"/>
      <c r="AI13" s="149"/>
    </row>
    <row r="14" spans="1:35" ht="27" customHeight="1" x14ac:dyDescent="0.25">
      <c r="A14" s="151" t="s">
        <v>101</v>
      </c>
      <c r="B14" s="209">
        <f>SUM(F4:F9)</f>
        <v>12480</v>
      </c>
      <c r="C14" s="126"/>
      <c r="D14" s="10"/>
      <c r="E14" s="10"/>
      <c r="F14" s="10"/>
      <c r="G14" s="10"/>
      <c r="H14" s="10"/>
      <c r="I14" s="209">
        <f>SUM(M4:M9)</f>
        <v>12480</v>
      </c>
      <c r="J14" s="10"/>
      <c r="K14" s="10"/>
      <c r="L14" s="127"/>
      <c r="M14" s="10"/>
      <c r="N14" s="10"/>
      <c r="O14" s="127"/>
      <c r="P14" s="220">
        <f>SUM(T4:T9)</f>
        <v>12480</v>
      </c>
      <c r="Q14" s="10"/>
      <c r="R14" s="127"/>
      <c r="S14" s="10"/>
      <c r="T14" s="10"/>
      <c r="U14" s="10"/>
      <c r="V14" s="10"/>
      <c r="W14" s="220">
        <f>SUM(AA4:AA12)</f>
        <v>12480</v>
      </c>
      <c r="X14" s="127"/>
      <c r="Y14" s="10"/>
      <c r="Z14" s="10"/>
      <c r="AA14" s="10"/>
      <c r="AB14" s="10"/>
      <c r="AC14" s="10"/>
      <c r="AD14" s="220">
        <f>SUM(AH4:AH12)</f>
        <v>12480</v>
      </c>
      <c r="AH14" s="10"/>
      <c r="AI14" s="10"/>
    </row>
    <row r="15" spans="1:35" ht="15" customHeight="1" x14ac:dyDescent="0.25">
      <c r="A15" s="10"/>
      <c r="B15" s="126"/>
      <c r="C15" s="126"/>
      <c r="D15" s="10"/>
      <c r="E15" s="10"/>
      <c r="F15" s="10"/>
      <c r="G15" s="10"/>
      <c r="H15" s="10"/>
      <c r="I15" s="126"/>
      <c r="J15" s="10"/>
      <c r="K15" s="10"/>
      <c r="L15" s="127"/>
      <c r="M15" s="10"/>
      <c r="N15" s="10"/>
      <c r="O15" s="127"/>
      <c r="P15" s="126"/>
      <c r="Q15" s="10"/>
      <c r="R15" s="127"/>
      <c r="S15" s="10"/>
      <c r="T15" s="10"/>
      <c r="U15" s="10"/>
      <c r="V15" s="10"/>
      <c r="W15" s="126"/>
      <c r="X15" s="127"/>
      <c r="Y15" s="10"/>
      <c r="Z15" s="10"/>
      <c r="AA15" s="10"/>
      <c r="AB15" s="10"/>
      <c r="AC15" s="10"/>
      <c r="AD15" s="126"/>
      <c r="AH15" s="10"/>
      <c r="AI15" s="10"/>
    </row>
    <row r="16" spans="1:35" x14ac:dyDescent="0.25">
      <c r="A16" s="1" t="s">
        <v>102</v>
      </c>
      <c r="B16" s="17"/>
      <c r="C16" s="17"/>
      <c r="D16" s="17"/>
    </row>
    <row r="17" spans="1:35" x14ac:dyDescent="0.25">
      <c r="A17" t="s">
        <v>103</v>
      </c>
      <c r="B17" s="210">
        <v>0.12</v>
      </c>
      <c r="C17" s="50"/>
      <c r="D17" s="51"/>
      <c r="E17" s="83"/>
      <c r="F17" s="83"/>
      <c r="G17" s="83"/>
      <c r="H17" s="83"/>
      <c r="I17" s="210">
        <v>0.12</v>
      </c>
      <c r="J17" s="83"/>
      <c r="M17" s="83"/>
      <c r="N17" s="83"/>
      <c r="P17" s="221">
        <v>0.12</v>
      </c>
      <c r="T17" s="83"/>
      <c r="U17" s="83"/>
      <c r="W17" s="221">
        <v>0.12</v>
      </c>
      <c r="AA17" s="83"/>
      <c r="AB17" s="83"/>
      <c r="AD17" s="221">
        <v>0.12</v>
      </c>
      <c r="AH17" s="83"/>
      <c r="AI17" s="83"/>
    </row>
    <row r="18" spans="1:35" x14ac:dyDescent="0.25">
      <c r="A18" t="s">
        <v>104</v>
      </c>
      <c r="B18" s="210">
        <v>0.25</v>
      </c>
      <c r="C18" s="50"/>
      <c r="D18" s="51"/>
      <c r="E18" s="83"/>
      <c r="F18" s="83"/>
      <c r="G18" s="83"/>
      <c r="H18" s="83"/>
      <c r="I18" s="193">
        <v>0.25</v>
      </c>
      <c r="J18" s="83"/>
      <c r="M18" s="83"/>
      <c r="N18" s="83"/>
      <c r="P18" s="82">
        <v>0.25</v>
      </c>
      <c r="T18" s="83"/>
      <c r="U18" s="83"/>
      <c r="W18" s="82">
        <v>0.25</v>
      </c>
      <c r="AA18" s="83"/>
      <c r="AB18" s="83"/>
      <c r="AD18" s="82">
        <v>0.25</v>
      </c>
      <c r="AH18" s="83"/>
      <c r="AI18" s="83"/>
    </row>
    <row r="19" spans="1:35" x14ac:dyDescent="0.25">
      <c r="A19" s="10" t="s">
        <v>105</v>
      </c>
      <c r="B19" s="211">
        <f>B17*B13</f>
        <v>22464</v>
      </c>
      <c r="C19" s="128"/>
      <c r="D19" s="129"/>
      <c r="E19" s="130"/>
      <c r="F19" s="130"/>
      <c r="G19" s="130"/>
      <c r="H19" s="130"/>
      <c r="I19" s="211">
        <f>I17*I13</f>
        <v>22464</v>
      </c>
      <c r="J19" s="130"/>
      <c r="K19" s="10"/>
      <c r="L19" s="10"/>
      <c r="M19" s="130"/>
      <c r="N19" s="130"/>
      <c r="O19" s="10"/>
      <c r="P19" s="222">
        <f>P17*P13</f>
        <v>22464</v>
      </c>
      <c r="Q19" s="10"/>
      <c r="R19" s="10"/>
      <c r="S19" s="10"/>
      <c r="T19" s="130"/>
      <c r="U19" s="130"/>
      <c r="V19" s="10"/>
      <c r="W19" s="222">
        <f>W17*W13</f>
        <v>22464</v>
      </c>
      <c r="X19" s="10"/>
      <c r="Y19" s="10"/>
      <c r="Z19" s="10"/>
      <c r="AA19" s="130"/>
      <c r="AB19" s="130"/>
      <c r="AC19" s="10"/>
      <c r="AD19" s="222">
        <f>AD17*AD13</f>
        <v>22464</v>
      </c>
      <c r="AH19" s="130"/>
      <c r="AI19" s="130"/>
    </row>
    <row r="20" spans="1:35" x14ac:dyDescent="0.25">
      <c r="A20" s="10" t="s">
        <v>106</v>
      </c>
      <c r="B20" s="211">
        <f>B18*B13</f>
        <v>46800</v>
      </c>
      <c r="C20" s="128"/>
      <c r="D20" s="129"/>
      <c r="E20" s="130"/>
      <c r="F20" s="130"/>
      <c r="G20" s="130"/>
      <c r="H20" s="130"/>
      <c r="I20" s="211">
        <f>I18*I13</f>
        <v>46800</v>
      </c>
      <c r="J20" s="130"/>
      <c r="K20" s="10"/>
      <c r="L20" s="10"/>
      <c r="M20" s="130"/>
      <c r="N20" s="130"/>
      <c r="O20" s="10"/>
      <c r="P20" s="222">
        <f>P18*P13</f>
        <v>46800</v>
      </c>
      <c r="Q20" s="10"/>
      <c r="R20" s="10"/>
      <c r="S20" s="10"/>
      <c r="T20" s="130"/>
      <c r="U20" s="130"/>
      <c r="V20" s="10"/>
      <c r="W20" s="222">
        <f>W18*W13</f>
        <v>46800</v>
      </c>
      <c r="X20" s="10"/>
      <c r="Y20" s="10"/>
      <c r="Z20" s="10"/>
      <c r="AA20" s="130"/>
      <c r="AB20" s="130"/>
      <c r="AC20" s="10"/>
      <c r="AD20" s="222">
        <f>AD18*AD13</f>
        <v>46800</v>
      </c>
      <c r="AH20" s="130"/>
      <c r="AI20" s="130"/>
    </row>
    <row r="21" spans="1:35" x14ac:dyDescent="0.25">
      <c r="B21" s="7"/>
      <c r="C21" s="7"/>
      <c r="I21" s="7"/>
      <c r="L21" s="124"/>
      <c r="O21" s="124"/>
      <c r="R21" s="124"/>
      <c r="X21" s="124"/>
    </row>
    <row r="22" spans="1:35" s="15" customFormat="1" x14ac:dyDescent="0.25">
      <c r="B22" s="156"/>
      <c r="C22" s="156"/>
      <c r="I22" s="156"/>
      <c r="L22" s="157"/>
      <c r="O22" s="157"/>
      <c r="R22" s="157"/>
      <c r="X22" s="157"/>
    </row>
    <row r="23" spans="1:35" s="117" customFormat="1" ht="15.75" x14ac:dyDescent="0.25">
      <c r="A23" s="116" t="s">
        <v>107</v>
      </c>
      <c r="B23" s="116" t="s">
        <v>10</v>
      </c>
      <c r="I23" s="116" t="s">
        <v>11</v>
      </c>
      <c r="L23" s="131"/>
      <c r="O23" s="131"/>
      <c r="P23" s="116" t="s">
        <v>12</v>
      </c>
      <c r="W23" s="116" t="s">
        <v>13</v>
      </c>
      <c r="AD23" s="116" t="s">
        <v>14</v>
      </c>
    </row>
    <row r="24" spans="1:35" s="132" customFormat="1" x14ac:dyDescent="0.25">
      <c r="I24" s="132" t="s">
        <v>85</v>
      </c>
      <c r="J24" s="215">
        <v>0</v>
      </c>
      <c r="L24" s="133"/>
      <c r="O24" s="133"/>
      <c r="P24" s="132" t="s">
        <v>85</v>
      </c>
      <c r="Q24" s="134">
        <v>0</v>
      </c>
      <c r="W24" s="132" t="s">
        <v>85</v>
      </c>
      <c r="X24" s="134">
        <v>0</v>
      </c>
      <c r="AD24" s="132" t="s">
        <v>85</v>
      </c>
      <c r="AE24" s="134">
        <v>0</v>
      </c>
    </row>
    <row r="25" spans="1:35" s="159" customFormat="1" ht="34.5" customHeight="1" x14ac:dyDescent="0.25">
      <c r="B25" s="159" t="s">
        <v>86</v>
      </c>
      <c r="C25" s="159" t="s">
        <v>87</v>
      </c>
      <c r="D25" s="159" t="s">
        <v>88</v>
      </c>
      <c r="E25" s="159" t="s">
        <v>89</v>
      </c>
      <c r="F25" s="138" t="s">
        <v>90</v>
      </c>
      <c r="I25" s="159" t="s">
        <v>86</v>
      </c>
      <c r="J25" s="159" t="s">
        <v>87</v>
      </c>
      <c r="K25" s="159" t="s">
        <v>88</v>
      </c>
      <c r="L25" s="159" t="s">
        <v>89</v>
      </c>
      <c r="M25" s="138" t="s">
        <v>90</v>
      </c>
      <c r="P25" s="159" t="s">
        <v>86</v>
      </c>
      <c r="Q25" s="159" t="s">
        <v>87</v>
      </c>
      <c r="R25" s="159" t="s">
        <v>88</v>
      </c>
      <c r="S25" s="159" t="s">
        <v>89</v>
      </c>
      <c r="T25" s="138" t="s">
        <v>90</v>
      </c>
      <c r="W25" s="159" t="s">
        <v>86</v>
      </c>
      <c r="X25" s="159" t="s">
        <v>87</v>
      </c>
      <c r="Y25" s="159" t="s">
        <v>88</v>
      </c>
      <c r="Z25" s="159" t="s">
        <v>89</v>
      </c>
      <c r="AA25" s="138" t="s">
        <v>90</v>
      </c>
      <c r="AD25" s="159" t="s">
        <v>86</v>
      </c>
      <c r="AE25" s="159" t="s">
        <v>87</v>
      </c>
      <c r="AF25" s="159" t="s">
        <v>88</v>
      </c>
      <c r="AG25" s="159" t="s">
        <v>89</v>
      </c>
      <c r="AH25" s="138" t="s">
        <v>90</v>
      </c>
    </row>
    <row r="26" spans="1:35" x14ac:dyDescent="0.25">
      <c r="A26" t="s">
        <v>108</v>
      </c>
      <c r="B26" s="182">
        <f>D26*E26*C26</f>
        <v>6552</v>
      </c>
      <c r="C26" s="205">
        <v>52</v>
      </c>
      <c r="D26" s="199">
        <v>10.5</v>
      </c>
      <c r="E26" s="192">
        <v>12</v>
      </c>
      <c r="F26" s="206">
        <f>E26*C26</f>
        <v>624</v>
      </c>
      <c r="G26" s="78"/>
      <c r="H26" s="78"/>
      <c r="I26" s="182">
        <f>K26*L26*J26</f>
        <v>6552</v>
      </c>
      <c r="J26" s="205">
        <v>52</v>
      </c>
      <c r="K26" s="199">
        <v>10.5</v>
      </c>
      <c r="L26" s="192">
        <v>12</v>
      </c>
      <c r="M26" s="206">
        <f>L26*J26</f>
        <v>624</v>
      </c>
      <c r="N26" s="78"/>
      <c r="O26" s="78"/>
      <c r="P26" s="178">
        <f>R26*S26*Q26</f>
        <v>6552</v>
      </c>
      <c r="Q26" s="122">
        <v>52</v>
      </c>
      <c r="R26" s="216">
        <f>IF(Q$24=0,K26,(K26*Q$24)+K26)</f>
        <v>10.5</v>
      </c>
      <c r="S26" s="77">
        <v>12</v>
      </c>
      <c r="T26" s="217">
        <f>S26*Q26</f>
        <v>624</v>
      </c>
      <c r="U26" s="78"/>
      <c r="W26" s="178">
        <f>Y26*Z26*X26</f>
        <v>6552</v>
      </c>
      <c r="X26" s="122">
        <v>52</v>
      </c>
      <c r="Y26" s="216">
        <f>IF(X$24=0,R26,(R26*X$24)+R26)</f>
        <v>10.5</v>
      </c>
      <c r="Z26" s="77">
        <v>12</v>
      </c>
      <c r="AA26" s="217">
        <f>Z26*X26</f>
        <v>624</v>
      </c>
      <c r="AB26" s="78"/>
      <c r="AD26" s="178">
        <f>AF26*AG26*AE26</f>
        <v>6552</v>
      </c>
      <c r="AE26" s="122">
        <v>52</v>
      </c>
      <c r="AF26" s="216">
        <f>IF(AE$24=0,Y26,(Y26*AE$24)+Y26)</f>
        <v>10.5</v>
      </c>
      <c r="AG26" s="77">
        <v>12</v>
      </c>
      <c r="AH26" s="217">
        <f>AG26*AE26</f>
        <v>624</v>
      </c>
      <c r="AI26" s="78"/>
    </row>
    <row r="27" spans="1:35" x14ac:dyDescent="0.25">
      <c r="A27" t="s">
        <v>109</v>
      </c>
      <c r="B27" s="182">
        <f>D27*E27*C27</f>
        <v>6552</v>
      </c>
      <c r="C27" s="205">
        <v>52</v>
      </c>
      <c r="D27" s="199">
        <v>10.5</v>
      </c>
      <c r="E27" s="192">
        <v>12</v>
      </c>
      <c r="F27" s="206">
        <f t="shared" ref="F27:F28" si="20">E27*C27</f>
        <v>624</v>
      </c>
      <c r="G27" s="78"/>
      <c r="H27" s="78"/>
      <c r="I27" s="182">
        <f>K27*L27*J27</f>
        <v>6552</v>
      </c>
      <c r="J27" s="205">
        <v>52</v>
      </c>
      <c r="K27" s="199">
        <v>10.5</v>
      </c>
      <c r="L27" s="192">
        <v>12</v>
      </c>
      <c r="M27" s="206">
        <f t="shared" ref="M27:M28" si="21">L27*J27</f>
        <v>624</v>
      </c>
      <c r="N27" s="78"/>
      <c r="O27" s="78"/>
      <c r="P27" s="178">
        <f>R27*S27*Q27</f>
        <v>6552</v>
      </c>
      <c r="Q27" s="122">
        <v>52</v>
      </c>
      <c r="R27" s="216">
        <f>IF(Q$24=0,K27,(K27*Q$24)+K27)</f>
        <v>10.5</v>
      </c>
      <c r="S27" s="77">
        <v>12</v>
      </c>
      <c r="T27" s="217">
        <f t="shared" ref="T27:T28" si="22">S27*Q27</f>
        <v>624</v>
      </c>
      <c r="U27" s="78"/>
      <c r="W27" s="178">
        <f>Y27*Z27*X27</f>
        <v>6552</v>
      </c>
      <c r="X27" s="122">
        <v>52</v>
      </c>
      <c r="Y27" s="216">
        <f>IF(X$24=0,R27,(R27*X$24)+R27)</f>
        <v>10.5</v>
      </c>
      <c r="Z27" s="77">
        <v>12</v>
      </c>
      <c r="AA27" s="217">
        <f t="shared" ref="AA27:AA28" si="23">Z27*X27</f>
        <v>624</v>
      </c>
      <c r="AB27" s="78"/>
      <c r="AD27" s="178">
        <f>AF27*AG27*AE27</f>
        <v>6552</v>
      </c>
      <c r="AE27" s="122">
        <v>52</v>
      </c>
      <c r="AF27" s="216">
        <f>IF(AE$24=0,Y27,(Y27*AE$24)+Y27)</f>
        <v>10.5</v>
      </c>
      <c r="AG27" s="77">
        <v>12</v>
      </c>
      <c r="AH27" s="217">
        <f t="shared" ref="AH27:AH28" si="24">AG27*AE27</f>
        <v>624</v>
      </c>
      <c r="AI27" s="78"/>
    </row>
    <row r="28" spans="1:35" x14ac:dyDescent="0.25">
      <c r="A28" t="s">
        <v>110</v>
      </c>
      <c r="B28" s="182">
        <f>D28*E28*C28</f>
        <v>6552</v>
      </c>
      <c r="C28" s="205">
        <v>52</v>
      </c>
      <c r="D28" s="199">
        <v>10.5</v>
      </c>
      <c r="E28" s="192">
        <v>12</v>
      </c>
      <c r="F28" s="206">
        <f t="shared" si="20"/>
        <v>624</v>
      </c>
      <c r="G28" s="78"/>
      <c r="H28" s="78"/>
      <c r="I28" s="182">
        <f>K28*L28*J28</f>
        <v>6552</v>
      </c>
      <c r="J28" s="205">
        <v>52</v>
      </c>
      <c r="K28" s="199">
        <v>10.5</v>
      </c>
      <c r="L28" s="192">
        <v>12</v>
      </c>
      <c r="M28" s="206">
        <f t="shared" si="21"/>
        <v>624</v>
      </c>
      <c r="N28" s="78"/>
      <c r="O28" s="78"/>
      <c r="P28" s="178">
        <f>R28*S28*Q28</f>
        <v>6552</v>
      </c>
      <c r="Q28" s="122">
        <v>52</v>
      </c>
      <c r="R28" s="216">
        <f>IF(Q$24=0,K28,(K28*Q$24)+K28)</f>
        <v>10.5</v>
      </c>
      <c r="S28" s="77">
        <v>12</v>
      </c>
      <c r="T28" s="217">
        <f t="shared" si="22"/>
        <v>624</v>
      </c>
      <c r="U28" s="78"/>
      <c r="W28" s="178">
        <f>Y28*Z28*X28</f>
        <v>6552</v>
      </c>
      <c r="X28" s="122">
        <v>52</v>
      </c>
      <c r="Y28" s="216">
        <f>IF(X$24=0,R28,(R28*X$24)+R28)</f>
        <v>10.5</v>
      </c>
      <c r="Z28" s="77">
        <v>12</v>
      </c>
      <c r="AA28" s="217">
        <f t="shared" si="23"/>
        <v>624</v>
      </c>
      <c r="AB28" s="78"/>
      <c r="AD28" s="178">
        <f>AF28*AG28*AE28</f>
        <v>6552</v>
      </c>
      <c r="AE28" s="122">
        <v>52</v>
      </c>
      <c r="AF28" s="216">
        <f>IF(AE$24=0,Y28,(Y28*AE$24)+Y28)</f>
        <v>10.5</v>
      </c>
      <c r="AG28" s="77">
        <v>12</v>
      </c>
      <c r="AH28" s="217">
        <f t="shared" si="24"/>
        <v>624</v>
      </c>
      <c r="AI28" s="78"/>
    </row>
    <row r="29" spans="1:35" x14ac:dyDescent="0.25">
      <c r="D29" s="135"/>
      <c r="J29" s="135"/>
      <c r="P29" s="136"/>
      <c r="Q29" s="70"/>
      <c r="S29" s="136"/>
      <c r="V29" s="78"/>
      <c r="W29" s="70"/>
      <c r="Y29" s="137"/>
      <c r="Z29" s="78"/>
      <c r="AC29" s="70"/>
    </row>
    <row r="30" spans="1:35" x14ac:dyDescent="0.25">
      <c r="A30" s="120" t="s">
        <v>111</v>
      </c>
      <c r="D30" s="135"/>
      <c r="J30" s="135"/>
      <c r="P30" s="178">
        <f>R30*S30*Q30</f>
        <v>0</v>
      </c>
      <c r="Q30" s="125">
        <v>0</v>
      </c>
      <c r="R30" s="227">
        <v>0</v>
      </c>
      <c r="S30" s="125">
        <v>0</v>
      </c>
      <c r="V30" s="78"/>
      <c r="W30" s="178">
        <f>Y30*Z30*X30</f>
        <v>0</v>
      </c>
      <c r="X30" s="125">
        <v>0</v>
      </c>
      <c r="Y30" s="227">
        <v>0</v>
      </c>
      <c r="Z30" s="125">
        <v>0</v>
      </c>
      <c r="AC30" s="70"/>
      <c r="AD30" s="178">
        <f>AF30*AG30*AE30</f>
        <v>0</v>
      </c>
      <c r="AE30" s="125">
        <v>0</v>
      </c>
      <c r="AF30" s="227">
        <v>0</v>
      </c>
      <c r="AG30" s="125">
        <v>0</v>
      </c>
    </row>
    <row r="31" spans="1:35" x14ac:dyDescent="0.25">
      <c r="A31" s="120" t="s">
        <v>112</v>
      </c>
      <c r="D31" s="135"/>
      <c r="J31" s="135"/>
      <c r="P31" s="178">
        <f>R31*S31*Q31</f>
        <v>0</v>
      </c>
      <c r="Q31" s="125">
        <v>0</v>
      </c>
      <c r="R31" s="227">
        <v>0</v>
      </c>
      <c r="S31" s="125">
        <v>0</v>
      </c>
      <c r="V31" s="78"/>
      <c r="W31" s="178">
        <f>Y31*Z31*X31</f>
        <v>0</v>
      </c>
      <c r="X31" s="125">
        <v>0</v>
      </c>
      <c r="Y31" s="227">
        <v>0</v>
      </c>
      <c r="Z31" s="125">
        <v>0</v>
      </c>
      <c r="AC31" s="70"/>
      <c r="AD31" s="178">
        <f>AF31*AG31*AE31</f>
        <v>0</v>
      </c>
      <c r="AE31" s="125">
        <v>0</v>
      </c>
      <c r="AF31" s="227">
        <v>0</v>
      </c>
      <c r="AG31" s="125">
        <v>0</v>
      </c>
    </row>
    <row r="32" spans="1:35" x14ac:dyDescent="0.25">
      <c r="D32" s="135"/>
      <c r="J32" s="135"/>
      <c r="P32" s="136"/>
      <c r="Q32" s="70"/>
      <c r="S32" s="136"/>
      <c r="V32" s="78"/>
      <c r="W32" s="70"/>
      <c r="Y32" s="136"/>
      <c r="Z32" s="78"/>
      <c r="AC32" s="70"/>
    </row>
    <row r="33" spans="1:35" s="10" customFormat="1" ht="30" x14ac:dyDescent="0.25">
      <c r="A33" s="151" t="s">
        <v>113</v>
      </c>
      <c r="B33" s="212">
        <f>SUM(B26:B32)</f>
        <v>19656</v>
      </c>
      <c r="D33" s="152"/>
      <c r="I33" s="212">
        <f>SUM(I26:I32)</f>
        <v>19656</v>
      </c>
      <c r="J33" s="152"/>
      <c r="P33" s="223">
        <f>SUM(P26:P32)</f>
        <v>19656</v>
      </c>
      <c r="Q33" s="153"/>
      <c r="S33" s="154"/>
      <c r="V33" s="155"/>
      <c r="W33" s="223">
        <f>SUM(W26:W32)</f>
        <v>19656</v>
      </c>
      <c r="Y33" s="154"/>
      <c r="Z33" s="155"/>
      <c r="AC33" s="153"/>
      <c r="AD33" s="223">
        <f>SUM(AD26:AD32)</f>
        <v>19656</v>
      </c>
    </row>
    <row r="34" spans="1:35" s="10" customFormat="1" ht="30" x14ac:dyDescent="0.25">
      <c r="A34" s="151" t="s">
        <v>114</v>
      </c>
      <c r="B34" s="209">
        <f>SUM(F26:F28)</f>
        <v>1872</v>
      </c>
      <c r="D34" s="152"/>
      <c r="I34" s="209">
        <f>SUM(M26:M28)</f>
        <v>1872</v>
      </c>
      <c r="J34" s="152"/>
      <c r="P34" s="220">
        <f>SUM(T26:T27:T28)</f>
        <v>1872</v>
      </c>
      <c r="Q34" s="153"/>
      <c r="S34" s="154"/>
      <c r="V34" s="155"/>
      <c r="W34" s="220">
        <f>SUM(AA26:AA27:AA28)</f>
        <v>1872</v>
      </c>
      <c r="Y34" s="154"/>
      <c r="Z34" s="155"/>
      <c r="AC34" s="153"/>
      <c r="AD34" s="220">
        <f>SUM(AH26:AH27:AH28)</f>
        <v>1872</v>
      </c>
    </row>
    <row r="35" spans="1:35" x14ac:dyDescent="0.25">
      <c r="A35" s="138"/>
      <c r="B35" s="9"/>
      <c r="D35" s="135"/>
      <c r="I35" s="9"/>
      <c r="J35" s="135"/>
      <c r="P35" s="9"/>
      <c r="Q35" s="70"/>
      <c r="S35" s="136"/>
      <c r="V35" s="78"/>
      <c r="W35" s="9"/>
      <c r="Y35" s="136"/>
      <c r="Z35" s="78"/>
      <c r="AC35" s="70"/>
      <c r="AD35" s="9"/>
    </row>
    <row r="36" spans="1:35" x14ac:dyDescent="0.25">
      <c r="D36" s="135"/>
      <c r="J36" s="135"/>
      <c r="P36" s="70"/>
      <c r="Q36" s="70"/>
      <c r="S36" s="70"/>
      <c r="V36" s="78"/>
      <c r="W36" s="70"/>
      <c r="Y36" s="136"/>
      <c r="Z36" s="78"/>
      <c r="AC36" s="70"/>
    </row>
    <row r="37" spans="1:35" x14ac:dyDescent="0.25">
      <c r="A37" s="1" t="s">
        <v>115</v>
      </c>
      <c r="B37" s="17"/>
      <c r="C37" s="17"/>
      <c r="D37" s="17"/>
    </row>
    <row r="38" spans="1:35" x14ac:dyDescent="0.25">
      <c r="A38" t="s">
        <v>116</v>
      </c>
      <c r="B38" s="210">
        <v>0.12</v>
      </c>
      <c r="C38" s="50"/>
      <c r="D38" s="51"/>
      <c r="E38" s="83"/>
      <c r="F38" s="83"/>
      <c r="G38" s="83"/>
      <c r="H38" s="83"/>
      <c r="I38" s="193">
        <v>0.12</v>
      </c>
      <c r="J38" s="83"/>
      <c r="M38" s="83"/>
      <c r="N38" s="83"/>
      <c r="P38" s="224">
        <v>0.12</v>
      </c>
      <c r="T38" s="83"/>
      <c r="U38" s="83"/>
      <c r="W38" s="224">
        <v>0.12</v>
      </c>
      <c r="AA38" s="83"/>
      <c r="AB38" s="83"/>
      <c r="AD38" s="224">
        <v>0.12</v>
      </c>
      <c r="AH38" s="83"/>
      <c r="AI38" s="83"/>
    </row>
    <row r="39" spans="1:35" x14ac:dyDescent="0.25">
      <c r="A39" t="s">
        <v>104</v>
      </c>
      <c r="B39" s="210">
        <v>0.25</v>
      </c>
      <c r="C39" s="50"/>
      <c r="D39" s="51"/>
      <c r="E39" s="83"/>
      <c r="F39" s="83"/>
      <c r="G39" s="83"/>
      <c r="H39" s="83"/>
      <c r="I39" s="193">
        <v>0.25</v>
      </c>
      <c r="J39" s="83"/>
      <c r="M39" s="83"/>
      <c r="N39" s="83"/>
      <c r="P39" s="82">
        <v>0.25</v>
      </c>
      <c r="T39" s="83"/>
      <c r="U39" s="83"/>
      <c r="W39" s="82">
        <v>0.25</v>
      </c>
      <c r="AA39" s="83"/>
      <c r="AB39" s="83"/>
      <c r="AD39" s="82">
        <v>0.25</v>
      </c>
      <c r="AH39" s="83"/>
      <c r="AI39" s="83"/>
    </row>
    <row r="40" spans="1:35" x14ac:dyDescent="0.25">
      <c r="A40" t="s">
        <v>105</v>
      </c>
      <c r="B40" s="180">
        <f>B38*B33</f>
        <v>2358.7199999999998</v>
      </c>
      <c r="C40" s="50"/>
      <c r="D40" s="51"/>
      <c r="E40" s="83"/>
      <c r="F40" s="83"/>
      <c r="G40" s="83"/>
      <c r="H40" s="83"/>
      <c r="I40" s="180">
        <f>I38*I33</f>
        <v>2358.7199999999998</v>
      </c>
      <c r="J40" s="83"/>
      <c r="M40" s="83"/>
      <c r="N40" s="83"/>
      <c r="P40" s="171">
        <f>P38*P33</f>
        <v>2358.7199999999998</v>
      </c>
      <c r="T40" s="83"/>
      <c r="U40" s="83"/>
      <c r="W40" s="171">
        <f>W38*W33</f>
        <v>2358.7199999999998</v>
      </c>
      <c r="AA40" s="83"/>
      <c r="AB40" s="83"/>
      <c r="AD40" s="171">
        <f>AD38*AD33</f>
        <v>2358.7199999999998</v>
      </c>
      <c r="AH40" s="83"/>
      <c r="AI40" s="83"/>
    </row>
    <row r="41" spans="1:35" x14ac:dyDescent="0.25">
      <c r="A41" t="s">
        <v>106</v>
      </c>
      <c r="B41" s="180">
        <f>B39*B33</f>
        <v>4914</v>
      </c>
      <c r="C41" s="50"/>
      <c r="D41" s="51"/>
      <c r="E41" s="83"/>
      <c r="F41" s="83"/>
      <c r="G41" s="83"/>
      <c r="H41" s="83"/>
      <c r="I41" s="180">
        <f>I39*I33</f>
        <v>4914</v>
      </c>
      <c r="J41" s="83"/>
      <c r="M41" s="83"/>
      <c r="N41" s="83"/>
      <c r="P41" s="171">
        <f>P39*P33</f>
        <v>4914</v>
      </c>
      <c r="T41" s="83"/>
      <c r="U41" s="83"/>
      <c r="W41" s="171">
        <f>W39*W33</f>
        <v>4914</v>
      </c>
      <c r="Y41" s="226"/>
      <c r="AA41" s="83"/>
      <c r="AB41" s="83"/>
      <c r="AD41" s="171">
        <f>AD39*AD33</f>
        <v>4914</v>
      </c>
      <c r="AH41" s="83"/>
      <c r="AI41" s="83"/>
    </row>
    <row r="44" spans="1:35" s="117" customFormat="1" ht="15.75" x14ac:dyDescent="0.25">
      <c r="A44" s="117" t="s">
        <v>117</v>
      </c>
      <c r="B44" s="213">
        <f>B33+B13</f>
        <v>206856</v>
      </c>
      <c r="D44" s="139"/>
      <c r="I44" s="213">
        <f>I33+I13</f>
        <v>206856</v>
      </c>
      <c r="J44" s="139"/>
      <c r="P44" s="225">
        <f>P33+P13</f>
        <v>206856</v>
      </c>
      <c r="Q44" s="140"/>
      <c r="S44" s="140"/>
      <c r="V44" s="141"/>
      <c r="W44" s="225">
        <f>W33+W13</f>
        <v>206856</v>
      </c>
      <c r="Y44" s="142"/>
      <c r="Z44" s="141"/>
      <c r="AC44" s="140"/>
      <c r="AD44" s="225">
        <f>AD33+AD13</f>
        <v>206856</v>
      </c>
    </row>
    <row r="45" spans="1:35" s="117" customFormat="1" ht="15.75" x14ac:dyDescent="0.25">
      <c r="A45" s="117" t="s">
        <v>118</v>
      </c>
      <c r="B45" s="213">
        <f>B40+B19</f>
        <v>24822.720000000001</v>
      </c>
      <c r="I45" s="213">
        <f>I40+I19</f>
        <v>24822.720000000001</v>
      </c>
      <c r="P45" s="225">
        <f>P40+P19</f>
        <v>24822.720000000001</v>
      </c>
      <c r="W45" s="225">
        <f>W40+W19</f>
        <v>24822.720000000001</v>
      </c>
      <c r="AD45" s="225">
        <f>AD40+AD19</f>
        <v>24822.720000000001</v>
      </c>
    </row>
    <row r="46" spans="1:35" s="117" customFormat="1" ht="15.75" x14ac:dyDescent="0.25">
      <c r="A46" s="117" t="s">
        <v>119</v>
      </c>
      <c r="B46" s="213">
        <f>B41+B20</f>
        <v>51714</v>
      </c>
      <c r="I46" s="213">
        <f>I41+I20</f>
        <v>51714</v>
      </c>
      <c r="P46" s="225">
        <f>P41+P20</f>
        <v>51714</v>
      </c>
      <c r="W46" s="225">
        <f>W41+W20</f>
        <v>51714</v>
      </c>
      <c r="AD46" s="225">
        <f>AD41+AD20</f>
        <v>51714</v>
      </c>
    </row>
    <row r="50" spans="2:24" x14ac:dyDescent="0.25">
      <c r="B50" s="143"/>
      <c r="C50" s="143"/>
      <c r="I50" s="144"/>
      <c r="L50" s="143"/>
      <c r="O50" s="143"/>
      <c r="R50" s="143"/>
      <c r="X50" s="14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7"/>
  <sheetViews>
    <sheetView topLeftCell="A49" workbookViewId="0">
      <selection activeCell="B73" sqref="B73"/>
    </sheetView>
  </sheetViews>
  <sheetFormatPr defaultColWidth="8.85546875" defaultRowHeight="15" x14ac:dyDescent="0.25"/>
  <cols>
    <col min="1" max="1" width="32.5703125" style="17" customWidth="1"/>
    <col min="2" max="2" width="21.85546875" style="28" customWidth="1"/>
    <col min="3" max="3" width="11" style="17" bestFit="1" customWidth="1"/>
    <col min="4" max="6" width="10.5703125" style="17" bestFit="1" customWidth="1"/>
    <col min="7" max="9" width="11.5703125" style="17" bestFit="1" customWidth="1"/>
    <col min="10" max="10" width="9.7109375" style="17" bestFit="1" customWidth="1"/>
    <col min="11" max="11" width="8.85546875" style="17"/>
    <col min="12" max="15" width="9.7109375" style="17" bestFit="1" customWidth="1"/>
    <col min="16" max="16" width="10.7109375" style="17" bestFit="1" customWidth="1"/>
    <col min="17" max="16384" width="8.85546875" style="17"/>
  </cols>
  <sheetData>
    <row r="1" spans="1:9" ht="21" customHeight="1" x14ac:dyDescent="0.25">
      <c r="A1" s="29" t="s">
        <v>120</v>
      </c>
      <c r="B1" s="114"/>
      <c r="C1" s="19" t="s">
        <v>10</v>
      </c>
      <c r="D1" s="19" t="s">
        <v>11</v>
      </c>
      <c r="E1" s="19" t="s">
        <v>12</v>
      </c>
      <c r="F1" s="19" t="s">
        <v>13</v>
      </c>
      <c r="G1" s="19" t="s">
        <v>14</v>
      </c>
      <c r="I1" s="22"/>
    </row>
    <row r="2" spans="1:9" ht="45" x14ac:dyDescent="0.25">
      <c r="A2" s="63" t="s">
        <v>121</v>
      </c>
      <c r="B2" s="63"/>
      <c r="C2" s="228">
        <v>0.35</v>
      </c>
      <c r="D2" s="229">
        <v>0.35</v>
      </c>
      <c r="E2" s="69">
        <v>0.35</v>
      </c>
      <c r="F2" s="69">
        <v>0.35</v>
      </c>
      <c r="G2" s="69">
        <v>0.35</v>
      </c>
    </row>
    <row r="3" spans="1:9" ht="45" x14ac:dyDescent="0.25">
      <c r="A3" s="63" t="s">
        <v>122</v>
      </c>
      <c r="B3" s="63"/>
      <c r="C3" s="228">
        <v>0.65</v>
      </c>
      <c r="D3" s="229">
        <v>0.65</v>
      </c>
      <c r="E3" s="69">
        <v>0.65</v>
      </c>
      <c r="F3" s="69">
        <v>0.65</v>
      </c>
      <c r="G3" s="69">
        <v>0.65</v>
      </c>
    </row>
    <row r="4" spans="1:9" ht="18" customHeight="1" x14ac:dyDescent="0.25">
      <c r="A4" s="64" t="s">
        <v>123</v>
      </c>
      <c r="B4" s="109"/>
      <c r="C4" s="230">
        <f t="shared" ref="C4:G4" si="0">SUM(C3+C2)</f>
        <v>1</v>
      </c>
      <c r="D4" s="230">
        <f t="shared" si="0"/>
        <v>1</v>
      </c>
      <c r="E4" s="234">
        <f t="shared" si="0"/>
        <v>1</v>
      </c>
      <c r="F4" s="234">
        <f t="shared" si="0"/>
        <v>1</v>
      </c>
      <c r="G4" s="234">
        <f t="shared" si="0"/>
        <v>1</v>
      </c>
    </row>
    <row r="5" spans="1:9" x14ac:dyDescent="0.25">
      <c r="A5" s="62"/>
      <c r="B5" s="63"/>
      <c r="C5" s="61"/>
      <c r="D5" s="61"/>
      <c r="E5" s="61"/>
      <c r="F5" s="61"/>
      <c r="G5" s="61"/>
    </row>
    <row r="6" spans="1:9" ht="30" x14ac:dyDescent="0.25">
      <c r="A6" s="63" t="s">
        <v>124</v>
      </c>
      <c r="B6" s="63"/>
      <c r="C6" s="228">
        <v>0.4</v>
      </c>
      <c r="D6" s="229">
        <v>0.4</v>
      </c>
      <c r="E6" s="69">
        <v>0.4</v>
      </c>
      <c r="F6" s="69">
        <v>0.4</v>
      </c>
      <c r="G6" s="69">
        <v>0.4</v>
      </c>
    </row>
    <row r="7" spans="1:9" ht="30" x14ac:dyDescent="0.25">
      <c r="A7" s="63" t="s">
        <v>125</v>
      </c>
      <c r="B7" s="63"/>
      <c r="C7" s="228">
        <v>0.6</v>
      </c>
      <c r="D7" s="229">
        <v>0.6</v>
      </c>
      <c r="E7" s="69">
        <v>0.6</v>
      </c>
      <c r="F7" s="69">
        <v>0.6</v>
      </c>
      <c r="G7" s="69">
        <v>0.6</v>
      </c>
    </row>
    <row r="8" spans="1:9" x14ac:dyDescent="0.25">
      <c r="A8" s="109" t="s">
        <v>126</v>
      </c>
      <c r="B8" s="109"/>
      <c r="C8" s="230">
        <f>SUM(C6+C7)</f>
        <v>1</v>
      </c>
      <c r="D8" s="230">
        <f>SUM(D6+D7)</f>
        <v>1</v>
      </c>
      <c r="E8" s="234">
        <f>SUM(E6+E7)</f>
        <v>1</v>
      </c>
      <c r="F8" s="234">
        <f>SUM(F6+F7)</f>
        <v>1</v>
      </c>
      <c r="G8" s="234">
        <f>SUM(G6+G7)</f>
        <v>1</v>
      </c>
    </row>
    <row r="9" spans="1:9" x14ac:dyDescent="0.25">
      <c r="A9" s="62"/>
      <c r="B9" s="63"/>
      <c r="C9" s="50"/>
      <c r="D9" s="51"/>
      <c r="E9" s="65"/>
      <c r="F9" s="65"/>
      <c r="G9" s="65"/>
    </row>
    <row r="10" spans="1:9" ht="30" x14ac:dyDescent="0.25">
      <c r="A10" s="28" t="s">
        <v>127</v>
      </c>
      <c r="B10" s="63"/>
      <c r="C10" s="180">
        <f>'Estado de resultados'!B40</f>
        <v>3757.036453324306</v>
      </c>
      <c r="D10" s="180">
        <f>'Estado de resultados'!C40</f>
        <v>7546.0241729258441</v>
      </c>
      <c r="E10" s="171">
        <f>'Estado de resultados'!D40</f>
        <v>11306.552938590845</v>
      </c>
      <c r="F10" s="171">
        <f>'Estado de resultados'!E40</f>
        <v>15029.975644953549</v>
      </c>
      <c r="G10" s="171">
        <f>'Estado de resultados'!F40</f>
        <v>18706.992256732425</v>
      </c>
    </row>
    <row r="11" spans="1:9" ht="30" x14ac:dyDescent="0.25">
      <c r="A11" s="44" t="s">
        <v>128</v>
      </c>
      <c r="B11" s="63"/>
      <c r="C11" s="180">
        <f>'Estado de resultados'!B49</f>
        <v>1502.8145813297224</v>
      </c>
      <c r="D11" s="180">
        <f>'Estado de resultados'!C49</f>
        <v>3018.409669170338</v>
      </c>
      <c r="E11" s="171">
        <f>'Estado de resultados'!D49</f>
        <v>4522.6211754363385</v>
      </c>
      <c r="F11" s="171">
        <f>'Estado de resultados'!E49</f>
        <v>6011.9902579814197</v>
      </c>
      <c r="G11" s="171">
        <f>'Estado de resultados'!F49</f>
        <v>7482.7969026929704</v>
      </c>
    </row>
    <row r="12" spans="1:9" ht="30" x14ac:dyDescent="0.25">
      <c r="A12" s="44" t="s">
        <v>129</v>
      </c>
      <c r="B12" s="63"/>
      <c r="C12" s="180">
        <f>'Estado de resultados'!B48</f>
        <v>2254.2218719945836</v>
      </c>
      <c r="D12" s="180">
        <f>'Estado de resultados'!C48</f>
        <v>4527.6145037555061</v>
      </c>
      <c r="E12" s="171">
        <f>'Estado de resultados'!D48</f>
        <v>6783.9317631545064</v>
      </c>
      <c r="F12" s="171">
        <f>'Estado de resultados'!E48</f>
        <v>9017.9853869721301</v>
      </c>
      <c r="G12" s="171">
        <f>'Estado de resultados'!F48</f>
        <v>11224.195354039453</v>
      </c>
    </row>
    <row r="13" spans="1:9" x14ac:dyDescent="0.25">
      <c r="B13" s="63"/>
      <c r="C13" s="21"/>
      <c r="D13" s="21"/>
      <c r="E13" s="21"/>
      <c r="F13" s="21"/>
      <c r="G13" s="21"/>
    </row>
    <row r="14" spans="1:9" x14ac:dyDescent="0.25">
      <c r="A14" s="62" t="s">
        <v>130</v>
      </c>
      <c r="B14" s="63"/>
      <c r="C14" s="196">
        <f>'Fuentes y utilización del cap.'!B16</f>
        <v>6</v>
      </c>
      <c r="D14" s="196">
        <f>'Fuentes y utilización del cap.'!C16</f>
        <v>6</v>
      </c>
      <c r="E14" s="198">
        <f>'Fuentes y utilización del cap.'!D16</f>
        <v>6</v>
      </c>
      <c r="F14" s="198">
        <f>'Fuentes y utilización del cap.'!E16</f>
        <v>6</v>
      </c>
      <c r="G14" s="198">
        <f>'Fuentes y utilización del cap.'!F16</f>
        <v>6</v>
      </c>
    </row>
    <row r="16" spans="1:9" x14ac:dyDescent="0.25">
      <c r="A16" s="29" t="s">
        <v>131</v>
      </c>
      <c r="B16" s="115"/>
      <c r="C16" s="23" t="s">
        <v>10</v>
      </c>
      <c r="D16" s="23" t="s">
        <v>11</v>
      </c>
      <c r="E16" s="23" t="s">
        <v>12</v>
      </c>
      <c r="F16" s="23" t="s">
        <v>13</v>
      </c>
      <c r="G16" s="23" t="s">
        <v>14</v>
      </c>
      <c r="H16" s="19"/>
    </row>
    <row r="17" spans="1:19" x14ac:dyDescent="0.25">
      <c r="A17" s="22" t="s">
        <v>92</v>
      </c>
      <c r="B17" s="28" t="s">
        <v>132</v>
      </c>
      <c r="C17" s="231">
        <f>Salarios!G4</f>
        <v>0.16666666666666666</v>
      </c>
      <c r="D17" s="231">
        <f>Salarios!N4</f>
        <v>0.16666666666666666</v>
      </c>
      <c r="E17" s="235">
        <f>Salarios!U4</f>
        <v>0.16666666666666666</v>
      </c>
      <c r="F17" s="235">
        <f>Salarios!AB4</f>
        <v>0.16666666666666666</v>
      </c>
      <c r="G17" s="235">
        <f>Salarios!AI4</f>
        <v>0.16666666666666666</v>
      </c>
      <c r="H17" s="19"/>
    </row>
    <row r="18" spans="1:19" ht="30" x14ac:dyDescent="0.25">
      <c r="A18" s="22"/>
      <c r="B18" s="28" t="s">
        <v>133</v>
      </c>
      <c r="C18" s="232">
        <f>C$17*C10</f>
        <v>626.17274222071762</v>
      </c>
      <c r="D18" s="232">
        <f>D17*D$10</f>
        <v>1257.6706954876406</v>
      </c>
      <c r="E18" s="236">
        <f>E17*E$10</f>
        <v>1884.4254897651408</v>
      </c>
      <c r="F18" s="236">
        <f>F17*F$10</f>
        <v>2504.9959408255913</v>
      </c>
      <c r="G18" s="236">
        <f>G17*G$10</f>
        <v>3117.8320427887375</v>
      </c>
      <c r="H18" s="112"/>
    </row>
    <row r="19" spans="1:19" ht="30" x14ac:dyDescent="0.25">
      <c r="A19" s="22"/>
      <c r="B19" s="28" t="s">
        <v>134</v>
      </c>
      <c r="C19" s="233">
        <f>C$17*C11</f>
        <v>250.46909688828705</v>
      </c>
      <c r="D19" s="233">
        <f>D$17*D11</f>
        <v>503.06827819505634</v>
      </c>
      <c r="E19" s="237">
        <f>E$17*E11</f>
        <v>753.77019590605641</v>
      </c>
      <c r="F19" s="237">
        <f>F$17*F11</f>
        <v>1001.9983763302366</v>
      </c>
      <c r="G19" s="237">
        <f>G$17*G11</f>
        <v>1247.1328171154951</v>
      </c>
      <c r="H19" s="111"/>
    </row>
    <row r="20" spans="1:19" ht="30" x14ac:dyDescent="0.25">
      <c r="A20" s="22"/>
      <c r="B20" s="28" t="s">
        <v>135</v>
      </c>
      <c r="C20" s="180">
        <f>C18*C7</f>
        <v>375.70364533243054</v>
      </c>
      <c r="D20" s="180">
        <f>D18*D7</f>
        <v>754.60241729258439</v>
      </c>
      <c r="E20" s="171">
        <f>E18*E7</f>
        <v>1130.6552938590844</v>
      </c>
      <c r="F20" s="171">
        <f>F18*F7</f>
        <v>1502.9975644953547</v>
      </c>
      <c r="G20" s="171">
        <f>G18*G7</f>
        <v>1870.6992256732424</v>
      </c>
      <c r="H20" s="21"/>
      <c r="L20" s="21"/>
      <c r="M20" s="21"/>
      <c r="N20" s="21"/>
      <c r="O20" s="21"/>
      <c r="P20" s="21"/>
      <c r="Q20" s="21"/>
      <c r="R20" s="20"/>
    </row>
    <row r="21" spans="1:19" ht="30" x14ac:dyDescent="0.25">
      <c r="A21" s="22"/>
      <c r="B21" s="28" t="s">
        <v>136</v>
      </c>
      <c r="C21" s="190">
        <f>C20</f>
        <v>375.70364533243054</v>
      </c>
      <c r="D21" s="190">
        <f>D20+C21</f>
        <v>1130.3060626250149</v>
      </c>
      <c r="E21" s="191">
        <f>E20+D21</f>
        <v>2260.9613564840993</v>
      </c>
      <c r="F21" s="191">
        <f>F20+E21</f>
        <v>3763.958920979454</v>
      </c>
      <c r="G21" s="191">
        <f>G20+F21</f>
        <v>5634.6581466526968</v>
      </c>
      <c r="H21" s="20"/>
      <c r="M21" s="21"/>
      <c r="N21" s="21"/>
      <c r="O21" s="21"/>
      <c r="P21" s="21"/>
      <c r="Q21" s="21"/>
      <c r="R21" s="26"/>
    </row>
    <row r="22" spans="1:19" x14ac:dyDescent="0.25">
      <c r="A22" s="22"/>
      <c r="B22" s="113"/>
      <c r="C22" s="20"/>
      <c r="D22" s="20"/>
      <c r="E22" s="20"/>
      <c r="F22" s="20"/>
      <c r="G22" s="20"/>
      <c r="H22" s="20"/>
      <c r="I22" s="20"/>
      <c r="N22" s="21"/>
      <c r="O22" s="21"/>
      <c r="P22" s="21"/>
      <c r="Q22" s="21"/>
      <c r="R22" s="21"/>
      <c r="S22" s="26"/>
    </row>
    <row r="23" spans="1:19" x14ac:dyDescent="0.25">
      <c r="A23" s="22" t="s">
        <v>93</v>
      </c>
      <c r="B23" s="28" t="s">
        <v>132</v>
      </c>
      <c r="C23" s="193">
        <f>Salarios!G5</f>
        <v>0.16666666666666666</v>
      </c>
      <c r="D23" s="231">
        <f>Salarios!N5</f>
        <v>0.16666666666666666</v>
      </c>
      <c r="E23" s="235">
        <f>Salarios!U5</f>
        <v>0.16666666666666666</v>
      </c>
      <c r="F23" s="235">
        <f>Salarios!AB5</f>
        <v>0.16666666666666666</v>
      </c>
      <c r="G23" s="235">
        <f>Salarios!AI5</f>
        <v>0.16666666666666666</v>
      </c>
      <c r="H23" s="20"/>
      <c r="I23" s="20"/>
      <c r="N23" s="21"/>
      <c r="O23" s="21"/>
      <c r="P23" s="21"/>
      <c r="Q23" s="21"/>
      <c r="R23" s="21"/>
      <c r="S23" s="26"/>
    </row>
    <row r="24" spans="1:19" ht="30" x14ac:dyDescent="0.25">
      <c r="A24" s="22"/>
      <c r="B24" s="28" t="s">
        <v>133</v>
      </c>
      <c r="C24" s="232">
        <f t="shared" ref="C24:G26" si="1">C$23*C10</f>
        <v>626.17274222071762</v>
      </c>
      <c r="D24" s="232">
        <f t="shared" si="1"/>
        <v>1257.6706954876406</v>
      </c>
      <c r="E24" s="236">
        <f t="shared" si="1"/>
        <v>1884.4254897651408</v>
      </c>
      <c r="F24" s="236">
        <f t="shared" si="1"/>
        <v>2504.9959408255913</v>
      </c>
      <c r="G24" s="236">
        <f t="shared" si="1"/>
        <v>3117.8320427887375</v>
      </c>
      <c r="H24" s="20"/>
      <c r="I24" s="20"/>
      <c r="N24" s="21"/>
      <c r="O24" s="21"/>
      <c r="P24" s="21"/>
      <c r="Q24" s="21"/>
      <c r="R24" s="21"/>
      <c r="S24" s="26"/>
    </row>
    <row r="25" spans="1:19" ht="30" x14ac:dyDescent="0.25">
      <c r="A25" s="22"/>
      <c r="B25" s="28" t="s">
        <v>134</v>
      </c>
      <c r="C25" s="233">
        <f t="shared" si="1"/>
        <v>250.46909688828705</v>
      </c>
      <c r="D25" s="233">
        <f t="shared" si="1"/>
        <v>503.06827819505634</v>
      </c>
      <c r="E25" s="237">
        <f t="shared" si="1"/>
        <v>753.77019590605641</v>
      </c>
      <c r="F25" s="237">
        <f t="shared" si="1"/>
        <v>1001.9983763302366</v>
      </c>
      <c r="G25" s="237">
        <f t="shared" si="1"/>
        <v>1247.1328171154951</v>
      </c>
      <c r="H25" s="20"/>
      <c r="I25" s="20"/>
      <c r="N25" s="21"/>
      <c r="O25" s="21"/>
      <c r="P25" s="21"/>
      <c r="Q25" s="21"/>
      <c r="R25" s="21"/>
      <c r="S25" s="26"/>
    </row>
    <row r="26" spans="1:19" ht="30" x14ac:dyDescent="0.25">
      <c r="A26" s="22"/>
      <c r="B26" s="28" t="s">
        <v>135</v>
      </c>
      <c r="C26" s="233">
        <f t="shared" si="1"/>
        <v>375.7036453324306</v>
      </c>
      <c r="D26" s="233">
        <f t="shared" si="1"/>
        <v>754.60241729258428</v>
      </c>
      <c r="E26" s="237">
        <f t="shared" si="1"/>
        <v>1130.6552938590844</v>
      </c>
      <c r="F26" s="237">
        <f t="shared" si="1"/>
        <v>1502.9975644953549</v>
      </c>
      <c r="G26" s="237">
        <f t="shared" si="1"/>
        <v>1870.6992256732422</v>
      </c>
      <c r="H26" s="20"/>
      <c r="I26" s="20"/>
      <c r="N26" s="21"/>
      <c r="O26" s="21"/>
      <c r="P26" s="21"/>
      <c r="Q26" s="21"/>
      <c r="R26" s="21"/>
      <c r="S26" s="26"/>
    </row>
    <row r="27" spans="1:19" ht="30" x14ac:dyDescent="0.25">
      <c r="A27" s="22"/>
      <c r="B27" s="28" t="s">
        <v>136</v>
      </c>
      <c r="C27" s="190">
        <f>C26</f>
        <v>375.7036453324306</v>
      </c>
      <c r="D27" s="190">
        <f>D26+C27</f>
        <v>1130.3060626250149</v>
      </c>
      <c r="E27" s="191">
        <f>E26+D27</f>
        <v>2260.9613564840993</v>
      </c>
      <c r="F27" s="191">
        <f>F26+E27</f>
        <v>3763.958920979454</v>
      </c>
      <c r="G27" s="191">
        <f>G26+F27</f>
        <v>5634.6581466526959</v>
      </c>
      <c r="H27" s="20"/>
      <c r="I27" s="20"/>
      <c r="N27" s="21"/>
      <c r="O27" s="21"/>
      <c r="P27" s="21"/>
      <c r="Q27" s="21"/>
      <c r="R27" s="21"/>
      <c r="S27" s="26"/>
    </row>
    <row r="28" spans="1:19" x14ac:dyDescent="0.25">
      <c r="A28" s="22"/>
      <c r="B28" s="113"/>
      <c r="C28" s="20"/>
      <c r="D28" s="20"/>
      <c r="E28" s="20"/>
      <c r="F28" s="20"/>
      <c r="G28" s="20"/>
      <c r="H28" s="20"/>
      <c r="I28" s="20"/>
      <c r="N28" s="21"/>
      <c r="O28" s="21"/>
      <c r="P28" s="21"/>
      <c r="Q28" s="21"/>
      <c r="R28" s="21"/>
      <c r="S28" s="26"/>
    </row>
    <row r="29" spans="1:19" x14ac:dyDescent="0.25">
      <c r="A29" s="22" t="s">
        <v>94</v>
      </c>
      <c r="B29" s="28" t="s">
        <v>132</v>
      </c>
      <c r="C29" s="193">
        <f>Salarios!G6</f>
        <v>0.16666666666666666</v>
      </c>
      <c r="D29" s="231">
        <f>Salarios!N6</f>
        <v>0.16666666666666666</v>
      </c>
      <c r="E29" s="235">
        <f>Salarios!U6</f>
        <v>0.16666666666666666</v>
      </c>
      <c r="F29" s="235">
        <f>Salarios!AB6</f>
        <v>0.16666666666666666</v>
      </c>
      <c r="G29" s="235">
        <f>Salarios!AI6</f>
        <v>0.16666666666666666</v>
      </c>
      <c r="H29" s="20"/>
      <c r="I29" s="20"/>
      <c r="N29" s="21"/>
      <c r="O29" s="21"/>
      <c r="P29" s="21"/>
      <c r="Q29" s="21"/>
      <c r="R29" s="21"/>
      <c r="S29" s="26"/>
    </row>
    <row r="30" spans="1:19" ht="30" x14ac:dyDescent="0.25">
      <c r="A30" s="22"/>
      <c r="B30" s="28" t="s">
        <v>133</v>
      </c>
      <c r="C30" s="232">
        <f t="shared" ref="C30:G32" si="2">C$29*C10</f>
        <v>626.17274222071762</v>
      </c>
      <c r="D30" s="232">
        <f t="shared" si="2"/>
        <v>1257.6706954876406</v>
      </c>
      <c r="E30" s="236">
        <f t="shared" si="2"/>
        <v>1884.4254897651408</v>
      </c>
      <c r="F30" s="236">
        <f t="shared" si="2"/>
        <v>2504.9959408255913</v>
      </c>
      <c r="G30" s="236">
        <f t="shared" si="2"/>
        <v>3117.8320427887375</v>
      </c>
      <c r="H30" s="20"/>
      <c r="I30" s="20"/>
      <c r="N30" s="21"/>
      <c r="O30" s="21"/>
      <c r="P30" s="21"/>
      <c r="Q30" s="21"/>
      <c r="R30" s="21"/>
      <c r="S30" s="26"/>
    </row>
    <row r="31" spans="1:19" ht="30" x14ac:dyDescent="0.25">
      <c r="A31" s="22"/>
      <c r="B31" s="28" t="s">
        <v>134</v>
      </c>
      <c r="C31" s="232">
        <f t="shared" si="2"/>
        <v>250.46909688828705</v>
      </c>
      <c r="D31" s="232">
        <f t="shared" si="2"/>
        <v>503.06827819505634</v>
      </c>
      <c r="E31" s="236">
        <f t="shared" si="2"/>
        <v>753.77019590605641</v>
      </c>
      <c r="F31" s="236">
        <f t="shared" si="2"/>
        <v>1001.9983763302366</v>
      </c>
      <c r="G31" s="236">
        <f t="shared" si="2"/>
        <v>1247.1328171154951</v>
      </c>
      <c r="H31" s="20"/>
      <c r="I31" s="20"/>
      <c r="N31" s="21"/>
      <c r="O31" s="21"/>
      <c r="P31" s="21"/>
      <c r="Q31" s="21"/>
      <c r="R31" s="21"/>
      <c r="S31" s="26"/>
    </row>
    <row r="32" spans="1:19" ht="30" x14ac:dyDescent="0.25">
      <c r="A32" s="22"/>
      <c r="B32" s="28" t="s">
        <v>135</v>
      </c>
      <c r="C32" s="232">
        <f t="shared" si="2"/>
        <v>375.7036453324306</v>
      </c>
      <c r="D32" s="232">
        <f t="shared" si="2"/>
        <v>754.60241729258428</v>
      </c>
      <c r="E32" s="236">
        <f t="shared" si="2"/>
        <v>1130.6552938590844</v>
      </c>
      <c r="F32" s="236">
        <f t="shared" si="2"/>
        <v>1502.9975644953549</v>
      </c>
      <c r="G32" s="236">
        <f t="shared" si="2"/>
        <v>1870.6992256732422</v>
      </c>
      <c r="H32" s="20"/>
      <c r="I32" s="20"/>
      <c r="N32" s="21"/>
      <c r="O32" s="21"/>
      <c r="P32" s="21"/>
      <c r="Q32" s="21"/>
      <c r="R32" s="21"/>
      <c r="S32" s="26"/>
    </row>
    <row r="33" spans="1:19" ht="30" x14ac:dyDescent="0.25">
      <c r="A33" s="22"/>
      <c r="B33" s="28" t="s">
        <v>136</v>
      </c>
      <c r="C33" s="190">
        <f>C32</f>
        <v>375.7036453324306</v>
      </c>
      <c r="D33" s="190">
        <f>D32+C33</f>
        <v>1130.3060626250149</v>
      </c>
      <c r="E33" s="191">
        <f>E32+D33</f>
        <v>2260.9613564840993</v>
      </c>
      <c r="F33" s="191">
        <f>F32+E33</f>
        <v>3763.958920979454</v>
      </c>
      <c r="G33" s="191">
        <f>G32+F33</f>
        <v>5634.6581466526959</v>
      </c>
      <c r="H33" s="20"/>
      <c r="I33" s="20"/>
      <c r="N33" s="21"/>
      <c r="O33" s="21"/>
      <c r="P33" s="21"/>
      <c r="Q33" s="21"/>
      <c r="R33" s="21"/>
      <c r="S33" s="26"/>
    </row>
    <row r="34" spans="1:19" x14ac:dyDescent="0.25">
      <c r="A34" s="22"/>
      <c r="B34" s="113"/>
      <c r="C34" s="20"/>
      <c r="D34" s="20"/>
      <c r="E34" s="20"/>
      <c r="F34" s="20"/>
      <c r="G34" s="20"/>
      <c r="H34" s="20"/>
      <c r="I34" s="20"/>
      <c r="N34" s="21"/>
      <c r="O34" s="21"/>
      <c r="P34" s="21"/>
      <c r="Q34" s="21"/>
      <c r="R34" s="21"/>
      <c r="S34" s="26"/>
    </row>
    <row r="35" spans="1:19" x14ac:dyDescent="0.25">
      <c r="A35" s="22" t="s">
        <v>95</v>
      </c>
      <c r="B35" s="28" t="s">
        <v>132</v>
      </c>
      <c r="C35" s="193">
        <f>Salarios!G7</f>
        <v>0.16666666666666666</v>
      </c>
      <c r="D35" s="231">
        <f>Salarios!N7</f>
        <v>0.16666666666666666</v>
      </c>
      <c r="E35" s="235">
        <f>Salarios!U7</f>
        <v>0.16666666666666666</v>
      </c>
      <c r="F35" s="235">
        <f>Salarios!AB7</f>
        <v>0.16666666666666666</v>
      </c>
      <c r="G35" s="235">
        <f>Salarios!AI7</f>
        <v>0.16666666666666666</v>
      </c>
      <c r="H35" s="20"/>
      <c r="I35" s="20"/>
      <c r="N35" s="21"/>
      <c r="O35" s="21"/>
      <c r="P35" s="21"/>
      <c r="Q35" s="21"/>
      <c r="R35" s="21"/>
      <c r="S35" s="26"/>
    </row>
    <row r="36" spans="1:19" ht="30" x14ac:dyDescent="0.25">
      <c r="A36" s="22"/>
      <c r="B36" s="28" t="s">
        <v>133</v>
      </c>
      <c r="C36" s="232">
        <f t="shared" ref="C36:G38" si="3">C$35*C10</f>
        <v>626.17274222071762</v>
      </c>
      <c r="D36" s="232">
        <f t="shared" si="3"/>
        <v>1257.6706954876406</v>
      </c>
      <c r="E36" s="236">
        <f t="shared" si="3"/>
        <v>1884.4254897651408</v>
      </c>
      <c r="F36" s="236">
        <f t="shared" si="3"/>
        <v>2504.9959408255913</v>
      </c>
      <c r="G36" s="236">
        <f t="shared" si="3"/>
        <v>3117.8320427887375</v>
      </c>
      <c r="H36" s="20"/>
      <c r="I36" s="20"/>
      <c r="M36" s="20"/>
      <c r="N36" s="20"/>
      <c r="O36" s="20"/>
      <c r="P36" s="20"/>
      <c r="Q36" s="20"/>
      <c r="R36" s="20"/>
      <c r="S36" s="20"/>
    </row>
    <row r="37" spans="1:19" ht="30" x14ac:dyDescent="0.25">
      <c r="A37" s="22"/>
      <c r="B37" s="28" t="s">
        <v>134</v>
      </c>
      <c r="C37" s="232">
        <f t="shared" si="3"/>
        <v>250.46909688828705</v>
      </c>
      <c r="D37" s="232">
        <f t="shared" si="3"/>
        <v>503.06827819505634</v>
      </c>
      <c r="E37" s="236">
        <f t="shared" si="3"/>
        <v>753.77019590605641</v>
      </c>
      <c r="F37" s="236">
        <f t="shared" si="3"/>
        <v>1001.9983763302366</v>
      </c>
      <c r="G37" s="236">
        <f t="shared" si="3"/>
        <v>1247.1328171154951</v>
      </c>
      <c r="H37" s="20"/>
      <c r="I37" s="20"/>
      <c r="N37" s="21"/>
      <c r="O37" s="21"/>
      <c r="P37" s="21"/>
      <c r="Q37" s="21"/>
      <c r="R37" s="21"/>
      <c r="S37" s="26"/>
    </row>
    <row r="38" spans="1:19" ht="30" x14ac:dyDescent="0.25">
      <c r="A38" s="22"/>
      <c r="B38" s="28" t="s">
        <v>135</v>
      </c>
      <c r="C38" s="232">
        <f t="shared" si="3"/>
        <v>375.7036453324306</v>
      </c>
      <c r="D38" s="232">
        <f t="shared" si="3"/>
        <v>754.60241729258428</v>
      </c>
      <c r="E38" s="236">
        <f t="shared" si="3"/>
        <v>1130.6552938590844</v>
      </c>
      <c r="F38" s="236">
        <f t="shared" si="3"/>
        <v>1502.9975644953549</v>
      </c>
      <c r="G38" s="236">
        <f t="shared" si="3"/>
        <v>1870.6992256732422</v>
      </c>
      <c r="H38" s="20"/>
      <c r="I38" s="20"/>
      <c r="N38" s="21"/>
      <c r="O38" s="21"/>
      <c r="P38" s="21"/>
      <c r="Q38" s="21"/>
      <c r="R38" s="21"/>
      <c r="S38" s="26"/>
    </row>
    <row r="39" spans="1:19" ht="30" x14ac:dyDescent="0.25">
      <c r="A39" s="22"/>
      <c r="B39" s="28" t="s">
        <v>136</v>
      </c>
      <c r="C39" s="190">
        <f>C38</f>
        <v>375.7036453324306</v>
      </c>
      <c r="D39" s="190">
        <f>D38+C39</f>
        <v>1130.3060626250149</v>
      </c>
      <c r="E39" s="191">
        <f>E38+D39</f>
        <v>2260.9613564840993</v>
      </c>
      <c r="F39" s="191">
        <f>F38+E39</f>
        <v>3763.958920979454</v>
      </c>
      <c r="G39" s="191">
        <f>G38+F39</f>
        <v>5634.6581466526959</v>
      </c>
      <c r="H39" s="20"/>
      <c r="I39" s="20"/>
      <c r="N39" s="21"/>
      <c r="O39" s="21"/>
      <c r="P39" s="21"/>
      <c r="Q39" s="21"/>
      <c r="R39" s="21"/>
      <c r="S39" s="26"/>
    </row>
    <row r="40" spans="1:19" x14ac:dyDescent="0.25">
      <c r="A40" s="22"/>
      <c r="B40" s="113"/>
      <c r="C40" s="20"/>
      <c r="D40" s="20"/>
      <c r="E40" s="20"/>
      <c r="F40" s="20"/>
      <c r="G40" s="20"/>
      <c r="H40" s="20"/>
      <c r="I40" s="20"/>
      <c r="N40" s="21"/>
      <c r="O40" s="21"/>
      <c r="P40" s="21"/>
      <c r="Q40" s="21"/>
      <c r="R40" s="21"/>
      <c r="S40" s="26"/>
    </row>
    <row r="41" spans="1:19" x14ac:dyDescent="0.25">
      <c r="A41" s="22" t="s">
        <v>96</v>
      </c>
      <c r="B41" s="28" t="s">
        <v>132</v>
      </c>
      <c r="C41" s="193">
        <f>Salarios!G8</f>
        <v>0.16666666666666666</v>
      </c>
      <c r="D41" s="231">
        <f>Salarios!N8</f>
        <v>0.16666666666666666</v>
      </c>
      <c r="E41" s="235">
        <f>Salarios!U8</f>
        <v>0.16666666666666666</v>
      </c>
      <c r="F41" s="235">
        <f>Salarios!AB8</f>
        <v>0.16666666666666666</v>
      </c>
      <c r="G41" s="235">
        <f>Salarios!AI8</f>
        <v>0.16666666666666666</v>
      </c>
      <c r="H41" s="20"/>
      <c r="I41" s="20"/>
      <c r="N41" s="21"/>
      <c r="O41" s="21"/>
      <c r="P41" s="21"/>
      <c r="Q41" s="21"/>
      <c r="R41" s="21"/>
      <c r="S41" s="26"/>
    </row>
    <row r="42" spans="1:19" ht="30" x14ac:dyDescent="0.25">
      <c r="A42" s="22"/>
      <c r="B42" s="28" t="s">
        <v>133</v>
      </c>
      <c r="C42" s="232">
        <f t="shared" ref="C42:G44" si="4">C$41*C10</f>
        <v>626.17274222071762</v>
      </c>
      <c r="D42" s="232">
        <f t="shared" si="4"/>
        <v>1257.6706954876406</v>
      </c>
      <c r="E42" s="236">
        <f t="shared" si="4"/>
        <v>1884.4254897651408</v>
      </c>
      <c r="F42" s="236">
        <f t="shared" si="4"/>
        <v>2504.9959408255913</v>
      </c>
      <c r="G42" s="236">
        <f t="shared" si="4"/>
        <v>3117.8320427887375</v>
      </c>
      <c r="H42" s="20"/>
      <c r="I42" s="20"/>
      <c r="N42" s="21"/>
      <c r="O42" s="21"/>
      <c r="P42" s="21"/>
      <c r="Q42" s="21"/>
      <c r="R42" s="21"/>
      <c r="S42" s="26"/>
    </row>
    <row r="43" spans="1:19" ht="30" x14ac:dyDescent="0.25">
      <c r="A43" s="22"/>
      <c r="B43" s="28" t="s">
        <v>134</v>
      </c>
      <c r="C43" s="232">
        <f t="shared" si="4"/>
        <v>250.46909688828705</v>
      </c>
      <c r="D43" s="232">
        <f t="shared" si="4"/>
        <v>503.06827819505634</v>
      </c>
      <c r="E43" s="236">
        <f t="shared" si="4"/>
        <v>753.77019590605641</v>
      </c>
      <c r="F43" s="236">
        <f t="shared" si="4"/>
        <v>1001.9983763302366</v>
      </c>
      <c r="G43" s="236">
        <f t="shared" si="4"/>
        <v>1247.1328171154951</v>
      </c>
      <c r="H43" s="20"/>
      <c r="I43" s="20"/>
      <c r="M43" s="20"/>
      <c r="N43" s="20"/>
      <c r="O43" s="20"/>
      <c r="P43" s="20"/>
      <c r="Q43" s="20"/>
      <c r="R43" s="20"/>
      <c r="S43" s="20"/>
    </row>
    <row r="44" spans="1:19" ht="30" x14ac:dyDescent="0.25">
      <c r="A44" s="22"/>
      <c r="B44" s="28" t="s">
        <v>135</v>
      </c>
      <c r="C44" s="232">
        <f t="shared" si="4"/>
        <v>375.7036453324306</v>
      </c>
      <c r="D44" s="232">
        <f t="shared" si="4"/>
        <v>754.60241729258428</v>
      </c>
      <c r="E44" s="236">
        <f t="shared" si="4"/>
        <v>1130.6552938590844</v>
      </c>
      <c r="F44" s="236">
        <f t="shared" si="4"/>
        <v>1502.9975644953549</v>
      </c>
      <c r="G44" s="236">
        <f t="shared" si="4"/>
        <v>1870.6992256732422</v>
      </c>
      <c r="H44" s="20"/>
      <c r="I44" s="20"/>
      <c r="N44" s="21"/>
      <c r="O44" s="21"/>
      <c r="P44" s="21"/>
      <c r="Q44" s="21"/>
      <c r="R44" s="21"/>
      <c r="S44" s="26"/>
    </row>
    <row r="45" spans="1:19" ht="30" x14ac:dyDescent="0.25">
      <c r="A45" s="22"/>
      <c r="B45" s="28" t="s">
        <v>136</v>
      </c>
      <c r="C45" s="190">
        <f>C44</f>
        <v>375.7036453324306</v>
      </c>
      <c r="D45" s="190">
        <f>D44+C45</f>
        <v>1130.3060626250149</v>
      </c>
      <c r="E45" s="191">
        <f>E44+D45</f>
        <v>2260.9613564840993</v>
      </c>
      <c r="F45" s="191">
        <f>F44+E45</f>
        <v>3763.958920979454</v>
      </c>
      <c r="G45" s="191">
        <f>G44+F45</f>
        <v>5634.6581466526959</v>
      </c>
      <c r="H45" s="20"/>
      <c r="I45" s="20"/>
      <c r="N45" s="21"/>
      <c r="O45" s="21"/>
      <c r="P45" s="21"/>
      <c r="Q45" s="21"/>
      <c r="R45" s="21"/>
      <c r="S45" s="26"/>
    </row>
    <row r="46" spans="1:19" x14ac:dyDescent="0.25">
      <c r="A46" s="22"/>
      <c r="B46" s="110"/>
      <c r="C46" s="21"/>
      <c r="D46" s="20"/>
      <c r="E46" s="20"/>
      <c r="F46" s="20"/>
      <c r="G46" s="20"/>
      <c r="H46" s="20"/>
      <c r="I46" s="20"/>
      <c r="M46" s="20"/>
      <c r="N46" s="20"/>
      <c r="O46" s="20"/>
      <c r="P46" s="20"/>
      <c r="Q46" s="20"/>
      <c r="R46" s="20"/>
      <c r="S46" s="20"/>
    </row>
    <row r="47" spans="1:19" x14ac:dyDescent="0.25">
      <c r="A47" s="22" t="s">
        <v>97</v>
      </c>
      <c r="B47" s="28" t="s">
        <v>132</v>
      </c>
      <c r="C47" s="193">
        <f>Salarios!G9</f>
        <v>0.16666666666666666</v>
      </c>
      <c r="D47" s="231">
        <f>Salarios!N9</f>
        <v>0.16666666666666666</v>
      </c>
      <c r="E47" s="235">
        <f>Salarios!U9</f>
        <v>0.16666666666666666</v>
      </c>
      <c r="F47" s="235">
        <f>Salarios!AB9</f>
        <v>0.16666666666666666</v>
      </c>
      <c r="G47" s="235">
        <f>Salarios!AI9</f>
        <v>0.16666666666666666</v>
      </c>
    </row>
    <row r="48" spans="1:19" ht="30" x14ac:dyDescent="0.25">
      <c r="A48" s="22"/>
      <c r="B48" s="28" t="s">
        <v>133</v>
      </c>
      <c r="C48" s="232">
        <f t="shared" ref="C48:G50" si="5">C$47*C10</f>
        <v>626.17274222071762</v>
      </c>
      <c r="D48" s="232">
        <f t="shared" si="5"/>
        <v>1257.6706954876406</v>
      </c>
      <c r="E48" s="236">
        <f t="shared" si="5"/>
        <v>1884.4254897651408</v>
      </c>
      <c r="F48" s="236">
        <f t="shared" si="5"/>
        <v>2504.9959408255913</v>
      </c>
      <c r="G48" s="236">
        <f t="shared" si="5"/>
        <v>3117.8320427887375</v>
      </c>
    </row>
    <row r="49" spans="1:7" ht="30" x14ac:dyDescent="0.25">
      <c r="A49" s="22"/>
      <c r="B49" s="28" t="s">
        <v>134</v>
      </c>
      <c r="C49" s="232">
        <f t="shared" si="5"/>
        <v>250.46909688828705</v>
      </c>
      <c r="D49" s="232">
        <f t="shared" si="5"/>
        <v>503.06827819505634</v>
      </c>
      <c r="E49" s="236">
        <f t="shared" si="5"/>
        <v>753.77019590605641</v>
      </c>
      <c r="F49" s="236">
        <f t="shared" si="5"/>
        <v>1001.9983763302366</v>
      </c>
      <c r="G49" s="236">
        <f t="shared" si="5"/>
        <v>1247.1328171154951</v>
      </c>
    </row>
    <row r="50" spans="1:7" ht="30" x14ac:dyDescent="0.25">
      <c r="A50" s="22"/>
      <c r="B50" s="28" t="s">
        <v>135</v>
      </c>
      <c r="C50" s="232">
        <f t="shared" si="5"/>
        <v>375.7036453324306</v>
      </c>
      <c r="D50" s="232">
        <f t="shared" si="5"/>
        <v>754.60241729258428</v>
      </c>
      <c r="E50" s="236">
        <f t="shared" si="5"/>
        <v>1130.6552938590844</v>
      </c>
      <c r="F50" s="236">
        <f t="shared" si="5"/>
        <v>1502.9975644953549</v>
      </c>
      <c r="G50" s="236">
        <f t="shared" si="5"/>
        <v>1870.6992256732422</v>
      </c>
    </row>
    <row r="51" spans="1:7" ht="30" x14ac:dyDescent="0.25">
      <c r="A51" s="22"/>
      <c r="B51" s="28" t="s">
        <v>136</v>
      </c>
      <c r="C51" s="190">
        <f>C50</f>
        <v>375.7036453324306</v>
      </c>
      <c r="D51" s="190">
        <f>D50+C51</f>
        <v>1130.3060626250149</v>
      </c>
      <c r="E51" s="191">
        <f>E50+D51</f>
        <v>2260.9613564840993</v>
      </c>
      <c r="F51" s="191">
        <f>F50+E51</f>
        <v>3763.958920979454</v>
      </c>
      <c r="G51" s="191">
        <f>G50+F51</f>
        <v>5634.6581466526959</v>
      </c>
    </row>
    <row r="52" spans="1:7" x14ac:dyDescent="0.25">
      <c r="A52" s="22"/>
    </row>
    <row r="53" spans="1:7" x14ac:dyDescent="0.25">
      <c r="A53" s="22" t="s">
        <v>137</v>
      </c>
      <c r="B53" s="28" t="s">
        <v>132</v>
      </c>
      <c r="C53" s="51"/>
      <c r="D53" s="148"/>
      <c r="E53" s="235">
        <f>Salarios!U10</f>
        <v>0</v>
      </c>
      <c r="F53" s="235">
        <f>Salarios!AB10</f>
        <v>0</v>
      </c>
      <c r="G53" s="235">
        <f>Salarios!AI10</f>
        <v>0</v>
      </c>
    </row>
    <row r="54" spans="1:7" ht="30" x14ac:dyDescent="0.25">
      <c r="A54" s="22"/>
      <c r="B54" s="28" t="s">
        <v>133</v>
      </c>
      <c r="E54" s="236">
        <f t="shared" ref="E54:G56" si="6">E$53*E10</f>
        <v>0</v>
      </c>
      <c r="F54" s="236">
        <f t="shared" si="6"/>
        <v>0</v>
      </c>
      <c r="G54" s="236">
        <f t="shared" si="6"/>
        <v>0</v>
      </c>
    </row>
    <row r="55" spans="1:7" ht="30" x14ac:dyDescent="0.25">
      <c r="A55" s="22"/>
      <c r="B55" s="28" t="s">
        <v>134</v>
      </c>
      <c r="E55" s="236">
        <f t="shared" si="6"/>
        <v>0</v>
      </c>
      <c r="F55" s="236">
        <f t="shared" si="6"/>
        <v>0</v>
      </c>
      <c r="G55" s="236">
        <f t="shared" si="6"/>
        <v>0</v>
      </c>
    </row>
    <row r="56" spans="1:7" ht="30" x14ac:dyDescent="0.25">
      <c r="A56" s="22"/>
      <c r="B56" s="28" t="s">
        <v>135</v>
      </c>
      <c r="E56" s="236">
        <f t="shared" si="6"/>
        <v>0</v>
      </c>
      <c r="F56" s="236">
        <f t="shared" si="6"/>
        <v>0</v>
      </c>
      <c r="G56" s="236">
        <f t="shared" si="6"/>
        <v>0</v>
      </c>
    </row>
    <row r="57" spans="1:7" ht="30" x14ac:dyDescent="0.25">
      <c r="A57" s="22"/>
      <c r="B57" s="28" t="s">
        <v>136</v>
      </c>
      <c r="E57" s="191">
        <f>E56</f>
        <v>0</v>
      </c>
      <c r="F57" s="191">
        <f>F56+E57</f>
        <v>0</v>
      </c>
      <c r="G57" s="191">
        <f>G56+F57</f>
        <v>0</v>
      </c>
    </row>
    <row r="58" spans="1:7" x14ac:dyDescent="0.25">
      <c r="A58" s="22"/>
    </row>
    <row r="59" spans="1:7" ht="30" x14ac:dyDescent="0.25">
      <c r="A59" s="22" t="s">
        <v>138</v>
      </c>
      <c r="B59" s="28" t="s">
        <v>132</v>
      </c>
      <c r="C59" s="51"/>
      <c r="D59" s="148"/>
      <c r="E59" s="235">
        <f>Salarios!U11</f>
        <v>0</v>
      </c>
      <c r="F59" s="235">
        <f>Salarios!AB11</f>
        <v>0</v>
      </c>
      <c r="G59" s="235">
        <f>Salarios!AI11</f>
        <v>0</v>
      </c>
    </row>
    <row r="60" spans="1:7" ht="45" x14ac:dyDescent="0.25">
      <c r="B60" s="28" t="s">
        <v>133</v>
      </c>
      <c r="E60" s="236">
        <f>E$59*E10</f>
        <v>0</v>
      </c>
      <c r="F60" s="236">
        <f>F59*F$10</f>
        <v>0</v>
      </c>
      <c r="G60" s="236">
        <f>G59*G$10</f>
        <v>0</v>
      </c>
    </row>
    <row r="61" spans="1:7" ht="45" x14ac:dyDescent="0.25">
      <c r="B61" s="28" t="s">
        <v>134</v>
      </c>
      <c r="E61" s="236">
        <f>E$59*E11</f>
        <v>0</v>
      </c>
      <c r="F61" s="236">
        <f>F$59*F11</f>
        <v>0</v>
      </c>
      <c r="G61" s="236">
        <f>G$59*G11</f>
        <v>0</v>
      </c>
    </row>
    <row r="62" spans="1:7" ht="45" x14ac:dyDescent="0.25">
      <c r="B62" s="28" t="s">
        <v>135</v>
      </c>
      <c r="E62" s="236">
        <f>E$59*E12</f>
        <v>0</v>
      </c>
      <c r="F62" s="236">
        <f>F$59*F12</f>
        <v>0</v>
      </c>
      <c r="G62" s="236">
        <f>G$59*G12</f>
        <v>0</v>
      </c>
    </row>
    <row r="63" spans="1:7" ht="45" x14ac:dyDescent="0.25">
      <c r="B63" s="28" t="s">
        <v>136</v>
      </c>
      <c r="E63" s="191">
        <f>E62</f>
        <v>0</v>
      </c>
      <c r="F63" s="191">
        <f>F62+E63</f>
        <v>0</v>
      </c>
      <c r="G63" s="191">
        <f>G62+F63</f>
        <v>0</v>
      </c>
    </row>
    <row r="65" spans="1:1" x14ac:dyDescent="0.25">
      <c r="A65" s="17" t="s">
        <v>139</v>
      </c>
    </row>
    <row r="66" spans="1:1" x14ac:dyDescent="0.25">
      <c r="A66" s="17" t="s">
        <v>140</v>
      </c>
    </row>
    <row r="67" spans="1:1" x14ac:dyDescent="0.25">
      <c r="A67" s="17" t="s">
        <v>141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245"/>
  <sheetViews>
    <sheetView topLeftCell="A67" workbookViewId="0">
      <selection activeCell="P18" sqref="P18"/>
    </sheetView>
  </sheetViews>
  <sheetFormatPr defaultColWidth="8.85546875" defaultRowHeight="15" x14ac:dyDescent="0.25"/>
  <cols>
    <col min="1" max="1" width="18.28515625" style="17" bestFit="1" customWidth="1"/>
    <col min="2" max="3" width="18.28515625" style="17" customWidth="1"/>
    <col min="4" max="4" width="14.7109375" style="17" customWidth="1"/>
    <col min="5" max="5" width="16.140625" style="17" customWidth="1"/>
    <col min="6" max="6" width="15.42578125" style="17" customWidth="1"/>
    <col min="7" max="7" width="7" style="17" customWidth="1"/>
    <col min="8" max="8" width="18.28515625" style="17" bestFit="1" customWidth="1"/>
    <col min="9" max="9" width="10.5703125" style="17" bestFit="1" customWidth="1"/>
    <col min="10" max="10" width="15.42578125" style="17" bestFit="1" customWidth="1"/>
    <col min="11" max="11" width="13.42578125" style="17" customWidth="1"/>
    <col min="12" max="12" width="3.85546875" style="17" customWidth="1"/>
    <col min="13" max="13" width="18.28515625" style="17" bestFit="1" customWidth="1"/>
    <col min="14" max="14" width="6" style="17" customWidth="1"/>
    <col min="15" max="15" width="15.85546875" style="17" customWidth="1"/>
    <col min="16" max="16" width="13.42578125" style="17" customWidth="1"/>
    <col min="17" max="17" width="3.28515625" style="17" customWidth="1"/>
    <col min="18" max="18" width="18.28515625" style="17" bestFit="1" customWidth="1"/>
    <col min="19" max="19" width="10.5703125" style="17" bestFit="1" customWidth="1"/>
    <col min="20" max="20" width="15.42578125" style="17" bestFit="1" customWidth="1"/>
    <col min="21" max="21" width="15.140625" style="17" bestFit="1" customWidth="1"/>
    <col min="22" max="22" width="8.85546875" style="17"/>
    <col min="23" max="23" width="18.28515625" style="17" bestFit="1" customWidth="1"/>
    <col min="24" max="24" width="10.5703125" style="17" bestFit="1" customWidth="1"/>
    <col min="25" max="25" width="15.42578125" style="17" bestFit="1" customWidth="1"/>
    <col min="26" max="26" width="15.28515625" style="17" bestFit="1" customWidth="1"/>
    <col min="27" max="27" width="8.85546875" style="17"/>
    <col min="28" max="28" width="18.28515625" style="17" bestFit="1" customWidth="1"/>
    <col min="29" max="29" width="10.5703125" style="17" bestFit="1" customWidth="1"/>
    <col min="30" max="30" width="15.42578125" style="17" bestFit="1" customWidth="1"/>
    <col min="31" max="31" width="15.28515625" style="17" bestFit="1" customWidth="1"/>
    <col min="32" max="16384" width="8.85546875" style="17"/>
  </cols>
  <sheetData>
    <row r="1" spans="1:60" ht="39.75" customHeight="1" thickTop="1" thickBot="1" x14ac:dyDescent="0.3">
      <c r="A1" s="57" t="s">
        <v>142</v>
      </c>
      <c r="B1" s="57" t="s">
        <v>143</v>
      </c>
      <c r="C1" s="57" t="s">
        <v>144</v>
      </c>
      <c r="D1" s="58" t="s">
        <v>145</v>
      </c>
      <c r="E1" s="58" t="s">
        <v>146</v>
      </c>
      <c r="F1" s="58" t="s">
        <v>147</v>
      </c>
      <c r="H1" s="239" t="s">
        <v>148</v>
      </c>
      <c r="I1" s="59"/>
      <c r="J1" s="59"/>
      <c r="K1" s="59"/>
      <c r="L1" s="18"/>
      <c r="M1" s="60" t="s">
        <v>149</v>
      </c>
      <c r="N1" s="60"/>
      <c r="O1" s="59"/>
      <c r="P1" s="59"/>
      <c r="Q1" s="18"/>
      <c r="R1" s="60" t="s">
        <v>150</v>
      </c>
      <c r="S1" s="59"/>
      <c r="T1" s="59"/>
      <c r="U1" s="59"/>
      <c r="V1" s="18"/>
      <c r="W1" s="60" t="s">
        <v>151</v>
      </c>
      <c r="X1" s="59"/>
      <c r="Y1" s="59"/>
      <c r="Z1" s="59"/>
      <c r="AA1" s="18"/>
      <c r="AB1" s="60" t="s">
        <v>152</v>
      </c>
      <c r="AC1" s="59"/>
      <c r="AD1" s="59"/>
      <c r="AE1" s="59"/>
    </row>
    <row r="2" spans="1:60" ht="27" customHeight="1" thickTop="1" thickBot="1" x14ac:dyDescent="0.3">
      <c r="A2" s="239" t="s">
        <v>148</v>
      </c>
      <c r="B2" s="241">
        <v>75000</v>
      </c>
      <c r="C2" s="57"/>
      <c r="D2" s="57"/>
      <c r="E2" s="57"/>
      <c r="F2" s="57"/>
      <c r="H2" s="59" t="s">
        <v>143</v>
      </c>
      <c r="I2" s="59"/>
      <c r="J2" s="59" t="s">
        <v>153</v>
      </c>
      <c r="K2" s="59" t="s">
        <v>154</v>
      </c>
      <c r="L2" s="19"/>
      <c r="M2" s="60" t="s">
        <v>155</v>
      </c>
      <c r="N2" s="60"/>
      <c r="O2" s="59" t="s">
        <v>153</v>
      </c>
      <c r="P2" s="59" t="s">
        <v>154</v>
      </c>
      <c r="Q2" s="19"/>
      <c r="R2" s="59" t="s">
        <v>143</v>
      </c>
      <c r="S2" s="59"/>
      <c r="T2" s="59" t="s">
        <v>153</v>
      </c>
      <c r="U2" s="59" t="s">
        <v>154</v>
      </c>
      <c r="V2" s="19"/>
      <c r="W2" s="59" t="s">
        <v>143</v>
      </c>
      <c r="X2" s="59"/>
      <c r="Y2" s="59" t="s">
        <v>153</v>
      </c>
      <c r="Z2" s="59" t="s">
        <v>154</v>
      </c>
      <c r="AA2" s="19"/>
      <c r="AB2" s="59" t="s">
        <v>143</v>
      </c>
      <c r="AC2" s="59"/>
      <c r="AD2" s="59" t="s">
        <v>153</v>
      </c>
      <c r="AE2" s="59" t="s">
        <v>154</v>
      </c>
    </row>
    <row r="3" spans="1:60" ht="16.5" thickTop="1" thickBot="1" x14ac:dyDescent="0.3">
      <c r="A3" s="57" t="s">
        <v>10</v>
      </c>
      <c r="B3" s="57"/>
      <c r="C3" s="241">
        <v>1150.3706889843786</v>
      </c>
      <c r="D3" s="241">
        <v>5337.8905846293283</v>
      </c>
      <c r="E3" s="241">
        <v>8466.5576831831713</v>
      </c>
      <c r="F3" s="241">
        <v>66533.442316816829</v>
      </c>
      <c r="G3" s="20"/>
      <c r="H3" s="244">
        <f>'[1]Capital Sources&amp;Uses'!B20</f>
        <v>75000</v>
      </c>
      <c r="I3" s="57"/>
      <c r="J3" s="245">
        <f>'[1]Capital Sources&amp;Uses'!B21</f>
        <v>7</v>
      </c>
      <c r="K3" s="246">
        <f>'[1]Capital Sources&amp;Uses'!B22</f>
        <v>7.4999999999999997E-2</v>
      </c>
      <c r="M3" s="253" t="s">
        <v>156</v>
      </c>
      <c r="N3" s="253"/>
      <c r="O3" s="254"/>
      <c r="P3" s="254"/>
      <c r="R3" s="255">
        <f>'Fuentes y utilización del cap.'!D20</f>
        <v>0</v>
      </c>
      <c r="S3" s="248"/>
      <c r="T3" s="248">
        <f>'Fuentes y utilización del cap.'!C21</f>
        <v>0</v>
      </c>
      <c r="U3" s="256">
        <f>'Fuentes y utilización del cap.'!D22</f>
        <v>0</v>
      </c>
      <c r="W3" s="255">
        <f>'Fuentes y utilización del cap.'!E20</f>
        <v>0</v>
      </c>
      <c r="X3" s="248"/>
      <c r="Y3" s="248">
        <f>'Fuentes y utilización del cap.'!E21</f>
        <v>0</v>
      </c>
      <c r="Z3" s="256">
        <f>'Fuentes y utilización del cap.'!E22</f>
        <v>0</v>
      </c>
      <c r="AB3" s="255">
        <f>'Fuentes y utilización del cap.'!F20</f>
        <v>0</v>
      </c>
      <c r="AC3" s="248"/>
      <c r="AD3" s="248">
        <f>'Fuentes y utilización del cap.'!F21</f>
        <v>0</v>
      </c>
      <c r="AE3" s="256">
        <f>'Fuentes y utilización del cap.'!F22</f>
        <v>0</v>
      </c>
    </row>
    <row r="4" spans="1:60" ht="16.5" thickTop="1" thickBot="1" x14ac:dyDescent="0.3">
      <c r="A4" s="57" t="s">
        <v>11</v>
      </c>
      <c r="B4" s="57"/>
      <c r="C4" s="238"/>
      <c r="D4" s="241">
        <v>4680.6097083193272</v>
      </c>
      <c r="E4" s="241">
        <v>9123.8385594932479</v>
      </c>
      <c r="F4" s="241">
        <v>57409.603757323581</v>
      </c>
      <c r="G4" s="20"/>
      <c r="H4" s="57" t="s">
        <v>288</v>
      </c>
      <c r="I4" s="57" t="s">
        <v>289</v>
      </c>
      <c r="J4" s="57" t="s">
        <v>290</v>
      </c>
      <c r="K4" s="57" t="s">
        <v>291</v>
      </c>
      <c r="M4" s="251"/>
      <c r="N4" s="251"/>
      <c r="O4" s="78"/>
      <c r="P4" s="78"/>
      <c r="R4" s="57" t="s">
        <v>157</v>
      </c>
      <c r="S4" s="57" t="s">
        <v>158</v>
      </c>
      <c r="T4" s="57" t="s">
        <v>159</v>
      </c>
      <c r="U4" s="57" t="s">
        <v>160</v>
      </c>
      <c r="W4" s="57" t="s">
        <v>157</v>
      </c>
      <c r="X4" s="57" t="s">
        <v>158</v>
      </c>
      <c r="Y4" s="57" t="s">
        <v>159</v>
      </c>
      <c r="Z4" s="57" t="s">
        <v>160</v>
      </c>
      <c r="AB4" s="57" t="s">
        <v>157</v>
      </c>
      <c r="AC4" s="57" t="s">
        <v>158</v>
      </c>
      <c r="AD4" s="57" t="s">
        <v>159</v>
      </c>
      <c r="AE4" s="57" t="s">
        <v>160</v>
      </c>
    </row>
    <row r="5" spans="1:60" ht="16.5" thickTop="1" thickBot="1" x14ac:dyDescent="0.3">
      <c r="A5" s="57" t="s">
        <v>12</v>
      </c>
      <c r="B5" s="57"/>
      <c r="C5" s="238"/>
      <c r="D5" s="240">
        <v>3972.3024094030088</v>
      </c>
      <c r="E5" s="240">
        <v>9832.1458584095744</v>
      </c>
      <c r="F5" s="240">
        <v>47577.457898914006</v>
      </c>
      <c r="G5" s="20"/>
      <c r="H5" s="245">
        <v>1</v>
      </c>
      <c r="I5" s="244">
        <f>IF('[1]Capital Sources&amp;Uses'!B20&gt;0,-PMT('[1]Capital Sources&amp;Uses'!$B$22/12,'[1]Capital Sources&amp;Uses'!$B$21*12,'[1]Capital Sources&amp;Uses'!$B$20),0)</f>
        <v>1150.3706889843786</v>
      </c>
      <c r="J5" s="244">
        <f>'[1]Capital Sources&amp;Uses'!$B$20*('[1]Capital Sources&amp;Uses'!$B$22/12)</f>
        <v>468.74999999999994</v>
      </c>
      <c r="K5" s="244">
        <f>'[1]Capital Sources&amp;Uses'!B20-I5+J5</f>
        <v>74318.379311015626</v>
      </c>
      <c r="M5" s="251"/>
      <c r="N5" s="252"/>
      <c r="O5" s="104"/>
      <c r="P5" s="104"/>
      <c r="R5" s="248">
        <v>25</v>
      </c>
      <c r="S5" s="247">
        <f>IF('[1]Capital Sources&amp;Uses'!D20&gt;0, -PMT('[1]Capital Sources&amp;Uses'!$D$22/12,'[1]Capital Sources&amp;Uses'!$D$21*12,'[1]Capital Sources&amp;Uses'!$D$20), 0)</f>
        <v>0</v>
      </c>
      <c r="T5" s="247">
        <f>'[1]Capital Sources&amp;Uses'!D20*'[1]Capital Sources&amp;Uses'!D22/12</f>
        <v>0</v>
      </c>
      <c r="U5" s="247">
        <f>'[1]Capital Sources&amp;Uses'!D20-'[1]Loan Repayment'!S5+'[1]Loan Repayment'!T5</f>
        <v>0</v>
      </c>
      <c r="W5" s="248">
        <v>37</v>
      </c>
      <c r="X5" s="247">
        <f>IF('[1]Capital Sources&amp;Uses'!E20&gt;0, -PMT('[1]Capital Sources&amp;Uses'!$E$22/12,'[1]Capital Sources&amp;Uses'!$E$21*12,'[1]Capital Sources&amp;Uses'!$E$20), 0)</f>
        <v>0</v>
      </c>
      <c r="Y5" s="247">
        <f>'[1]Capital Sources&amp;Uses'!E20*'[1]Capital Sources&amp;Uses'!E22/12</f>
        <v>0</v>
      </c>
      <c r="Z5" s="247">
        <f>'[1]Capital Sources&amp;Uses'!E20-'[1]Loan Repayment'!X5+'[1]Loan Repayment'!Y5</f>
        <v>0</v>
      </c>
      <c r="AB5" s="248">
        <v>49</v>
      </c>
      <c r="AC5" s="240">
        <f>IF('[1]Capital Sources&amp;Uses'!F20&gt;0, -PMT('[1]Capital Sources&amp;Uses'!$F$22/12,'[1]Capital Sources&amp;Uses'!$F$21*12,'[1]Capital Sources&amp;Uses'!$F$20), 0)</f>
        <v>0</v>
      </c>
      <c r="AD5" s="240">
        <f>'[1]Capital Sources&amp;Uses'!F20*'[1]Capital Sources&amp;Uses'!F22/12</f>
        <v>0</v>
      </c>
      <c r="AE5" s="240">
        <f>'[1]Capital Sources&amp;Uses'!F20-'[1]Loan Repayment'!AC5+'[1]Loan Repayment'!AD5</f>
        <v>0</v>
      </c>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row>
    <row r="6" spans="1:60" ht="16.5" thickTop="1" thickBot="1" x14ac:dyDescent="0.3">
      <c r="A6" s="57" t="s">
        <v>13</v>
      </c>
      <c r="B6" s="57"/>
      <c r="C6" s="238"/>
      <c r="D6" s="240">
        <v>3209.0073740831208</v>
      </c>
      <c r="E6" s="240">
        <v>10595.440893729443</v>
      </c>
      <c r="F6" s="240">
        <v>36982.017005184563</v>
      </c>
      <c r="G6" s="20"/>
      <c r="H6" s="245">
        <f>H5+1</f>
        <v>2</v>
      </c>
      <c r="I6" s="244">
        <f t="shared" ref="I6:I69" si="0">IF(K5&gt;0.001, $I$5, 0)</f>
        <v>1150.3706889843786</v>
      </c>
      <c r="J6" s="244">
        <f>K5*('[1]Capital Sources&amp;Uses'!$B$22/12)</f>
        <v>464.48987069384765</v>
      </c>
      <c r="K6" s="244">
        <f>K5-I6+J6</f>
        <v>73632.498492725106</v>
      </c>
      <c r="M6" s="251"/>
      <c r="N6" s="252"/>
      <c r="O6" s="104"/>
      <c r="P6" s="104"/>
      <c r="R6" s="248">
        <f>R5+1</f>
        <v>26</v>
      </c>
      <c r="S6" s="247">
        <f>IF(U5&gt;0.001,S5,0)</f>
        <v>0</v>
      </c>
      <c r="T6" s="247">
        <f>U5*'[1]Capital Sources&amp;Uses'!$D$22/12</f>
        <v>0</v>
      </c>
      <c r="U6" s="247">
        <f>U5-S6+T6</f>
        <v>0</v>
      </c>
      <c r="W6" s="248">
        <f>W5+1</f>
        <v>38</v>
      </c>
      <c r="X6" s="247">
        <f>IF(Z5&gt;0.001,X5,0)</f>
        <v>0</v>
      </c>
      <c r="Y6" s="247">
        <f>Z5*'[1]Capital Sources&amp;Uses'!$E$22/12</f>
        <v>0</v>
      </c>
      <c r="Z6" s="247">
        <f>Z5-X6+Y6</f>
        <v>0</v>
      </c>
      <c r="AB6" s="248">
        <f>AB5+1</f>
        <v>50</v>
      </c>
      <c r="AC6" s="240">
        <f>IF(AE5&gt;0.001,AC5,0)</f>
        <v>0</v>
      </c>
      <c r="AD6" s="240">
        <f>AE5*'[1]Capital Sources&amp;Uses'!$F$22/12</f>
        <v>0</v>
      </c>
      <c r="AE6" s="240">
        <f>AE5-AC6+AD6</f>
        <v>0</v>
      </c>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row>
    <row r="7" spans="1:60" ht="16.5" thickTop="1" thickBot="1" x14ac:dyDescent="0.3">
      <c r="A7" s="57" t="s">
        <v>14</v>
      </c>
      <c r="B7" s="57"/>
      <c r="C7" s="238"/>
      <c r="D7" s="240">
        <v>2386.4557614774471</v>
      </c>
      <c r="E7" s="240">
        <v>11417.992506335107</v>
      </c>
      <c r="F7" s="240">
        <v>25564.024498849456</v>
      </c>
      <c r="G7" s="20"/>
      <c r="H7" s="245">
        <f t="shared" ref="H7:H70" si="1">H6+1</f>
        <v>3</v>
      </c>
      <c r="I7" s="244">
        <f t="shared" si="0"/>
        <v>1150.3706889843786</v>
      </c>
      <c r="J7" s="244">
        <f>K6*('[1]Capital Sources&amp;Uses'!$B$22/12)</f>
        <v>460.20311557953187</v>
      </c>
      <c r="K7" s="244">
        <f t="shared" ref="K7:K70" si="2">K6-I7+J7</f>
        <v>72942.330919320259</v>
      </c>
      <c r="M7" s="251"/>
      <c r="N7" s="252"/>
      <c r="O7" s="104"/>
      <c r="P7" s="104"/>
      <c r="R7" s="248">
        <f t="shared" ref="R7:R70" si="3">R6+1</f>
        <v>27</v>
      </c>
      <c r="S7" s="247">
        <f t="shared" ref="S7:S70" si="4">IF(U6&gt;0.001,S6,0)</f>
        <v>0</v>
      </c>
      <c r="T7" s="247">
        <f>U6*'[1]Capital Sources&amp;Uses'!$D$22/12</f>
        <v>0</v>
      </c>
      <c r="U7" s="247">
        <f t="shared" ref="U7:U70" si="5">U6-S7+T7</f>
        <v>0</v>
      </c>
      <c r="W7" s="248">
        <f t="shared" ref="W7:W70" si="6">W6+1</f>
        <v>39</v>
      </c>
      <c r="X7" s="247">
        <f t="shared" ref="X7:X70" si="7">IF(Z6&gt;0.001,X6,0)</f>
        <v>0</v>
      </c>
      <c r="Y7" s="247">
        <f>Z6*'[1]Capital Sources&amp;Uses'!$E$22/12</f>
        <v>0</v>
      </c>
      <c r="Z7" s="247">
        <f t="shared" ref="Z7:Z70" si="8">Z6-X7+Y7</f>
        <v>0</v>
      </c>
      <c r="AB7" s="248">
        <f t="shared" ref="AB7:AB70" si="9">AB6+1</f>
        <v>51</v>
      </c>
      <c r="AC7" s="240">
        <f t="shared" ref="AC7:AC70" si="10">IF(AE6&gt;0.001,AC6,0)</f>
        <v>0</v>
      </c>
      <c r="AD7" s="240">
        <f>AE6*'[1]Capital Sources&amp;Uses'!$F$22/12</f>
        <v>0</v>
      </c>
      <c r="AE7" s="240">
        <f t="shared" ref="AE7:AE70" si="11">AE6-AC7+AD7</f>
        <v>0</v>
      </c>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6.5" thickTop="1" thickBot="1" x14ac:dyDescent="0.3">
      <c r="A8" s="57" t="s">
        <v>161</v>
      </c>
      <c r="B8" s="57"/>
      <c r="C8" s="238"/>
      <c r="D8" s="240">
        <v>1500.0473294919775</v>
      </c>
      <c r="E8" s="240">
        <v>12304.400938320556</v>
      </c>
      <c r="F8" s="240">
        <v>13259.6235605289</v>
      </c>
      <c r="G8" s="20"/>
      <c r="H8" s="245">
        <f t="shared" si="1"/>
        <v>4</v>
      </c>
      <c r="I8" s="244">
        <f t="shared" si="0"/>
        <v>1150.3706889843786</v>
      </c>
      <c r="J8" s="244">
        <f>K7*('[1]Capital Sources&amp;Uses'!$B$22/12)</f>
        <v>455.8895682457516</v>
      </c>
      <c r="K8" s="244">
        <f t="shared" si="2"/>
        <v>72247.849798581636</v>
      </c>
      <c r="M8" s="251"/>
      <c r="N8" s="252"/>
      <c r="O8" s="104"/>
      <c r="P8" s="104"/>
      <c r="R8" s="248">
        <f t="shared" si="3"/>
        <v>28</v>
      </c>
      <c r="S8" s="247">
        <f t="shared" si="4"/>
        <v>0</v>
      </c>
      <c r="T8" s="247">
        <f>U7*'[1]Capital Sources&amp;Uses'!$D$22/12</f>
        <v>0</v>
      </c>
      <c r="U8" s="247">
        <f t="shared" si="5"/>
        <v>0</v>
      </c>
      <c r="W8" s="248">
        <f t="shared" si="6"/>
        <v>40</v>
      </c>
      <c r="X8" s="247">
        <f t="shared" si="7"/>
        <v>0</v>
      </c>
      <c r="Y8" s="247">
        <f>Z7*'[1]Capital Sources&amp;Uses'!$E$22/12</f>
        <v>0</v>
      </c>
      <c r="Z8" s="247">
        <f t="shared" si="8"/>
        <v>0</v>
      </c>
      <c r="AB8" s="248">
        <f t="shared" si="9"/>
        <v>52</v>
      </c>
      <c r="AC8" s="240">
        <f t="shared" si="10"/>
        <v>0</v>
      </c>
      <c r="AD8" s="240">
        <f>AE7*'[1]Capital Sources&amp;Uses'!$F$22/12</f>
        <v>0</v>
      </c>
      <c r="AE8" s="240">
        <f t="shared" si="11"/>
        <v>0</v>
      </c>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6.5" thickTop="1" thickBot="1" x14ac:dyDescent="0.3">
      <c r="A9" s="57"/>
      <c r="B9" s="57"/>
      <c r="C9" s="238"/>
      <c r="D9" s="238"/>
      <c r="E9" s="238"/>
      <c r="F9" s="238"/>
      <c r="H9" s="245">
        <f t="shared" si="1"/>
        <v>5</v>
      </c>
      <c r="I9" s="244">
        <f t="shared" si="0"/>
        <v>1150.3706889843786</v>
      </c>
      <c r="J9" s="244">
        <f>K8*('[1]Capital Sources&amp;Uses'!$B$22/12)</f>
        <v>451.54906124113518</v>
      </c>
      <c r="K9" s="244">
        <f t="shared" si="2"/>
        <v>71549.028170838399</v>
      </c>
      <c r="M9" s="251"/>
      <c r="N9" s="252"/>
      <c r="O9" s="104"/>
      <c r="P9" s="104"/>
      <c r="R9" s="248">
        <f t="shared" si="3"/>
        <v>29</v>
      </c>
      <c r="S9" s="247">
        <f t="shared" si="4"/>
        <v>0</v>
      </c>
      <c r="T9" s="247">
        <f>U8*'[1]Capital Sources&amp;Uses'!$D$22/12</f>
        <v>0</v>
      </c>
      <c r="U9" s="247">
        <f t="shared" si="5"/>
        <v>0</v>
      </c>
      <c r="W9" s="248">
        <f t="shared" si="6"/>
        <v>41</v>
      </c>
      <c r="X9" s="247">
        <f t="shared" si="7"/>
        <v>0</v>
      </c>
      <c r="Y9" s="247">
        <f>Z8*'[1]Capital Sources&amp;Uses'!$E$22/12</f>
        <v>0</v>
      </c>
      <c r="Z9" s="247">
        <f t="shared" si="8"/>
        <v>0</v>
      </c>
      <c r="AB9" s="248">
        <f t="shared" si="9"/>
        <v>53</v>
      </c>
      <c r="AC9" s="240">
        <f t="shared" si="10"/>
        <v>0</v>
      </c>
      <c r="AD9" s="240">
        <f>AE8*'[1]Capital Sources&amp;Uses'!$F$22/12</f>
        <v>0</v>
      </c>
      <c r="AE9" s="240">
        <f t="shared" si="11"/>
        <v>0</v>
      </c>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6.5" thickTop="1" thickBot="1" x14ac:dyDescent="0.3">
      <c r="A10" s="239" t="s">
        <v>149</v>
      </c>
      <c r="B10" s="250"/>
      <c r="C10" s="241"/>
      <c r="D10" s="241"/>
      <c r="E10" s="241"/>
      <c r="F10" s="241"/>
      <c r="H10" s="245">
        <f t="shared" si="1"/>
        <v>6</v>
      </c>
      <c r="I10" s="244">
        <f t="shared" si="0"/>
        <v>1150.3706889843786</v>
      </c>
      <c r="J10" s="244">
        <f>K9*('[1]Capital Sources&amp;Uses'!$B$22/12)</f>
        <v>447.18142606773995</v>
      </c>
      <c r="K10" s="244">
        <f t="shared" si="2"/>
        <v>70845.83890792176</v>
      </c>
      <c r="M10" s="251"/>
      <c r="N10" s="252"/>
      <c r="O10" s="104"/>
      <c r="P10" s="104"/>
      <c r="R10" s="248">
        <f t="shared" si="3"/>
        <v>30</v>
      </c>
      <c r="S10" s="247">
        <f t="shared" si="4"/>
        <v>0</v>
      </c>
      <c r="T10" s="247">
        <f>U9*'[1]Capital Sources&amp;Uses'!$D$22/12</f>
        <v>0</v>
      </c>
      <c r="U10" s="247">
        <f t="shared" si="5"/>
        <v>0</v>
      </c>
      <c r="W10" s="248">
        <f t="shared" si="6"/>
        <v>42</v>
      </c>
      <c r="X10" s="247">
        <f t="shared" si="7"/>
        <v>0</v>
      </c>
      <c r="Y10" s="247">
        <f>Z9*'[1]Capital Sources&amp;Uses'!$E$22/12</f>
        <v>0</v>
      </c>
      <c r="Z10" s="247">
        <f t="shared" si="8"/>
        <v>0</v>
      </c>
      <c r="AB10" s="248">
        <f t="shared" si="9"/>
        <v>54</v>
      </c>
      <c r="AC10" s="240">
        <f t="shared" si="10"/>
        <v>0</v>
      </c>
      <c r="AD10" s="240">
        <f>AE9*'[1]Capital Sources&amp;Uses'!$F$22/12</f>
        <v>0</v>
      </c>
      <c r="AE10" s="240">
        <f t="shared" si="11"/>
        <v>0</v>
      </c>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row>
    <row r="11" spans="1:60" ht="16.5" thickTop="1" thickBot="1" x14ac:dyDescent="0.3">
      <c r="A11" s="57"/>
      <c r="B11" s="57"/>
      <c r="C11" s="238"/>
      <c r="D11" s="238"/>
      <c r="E11" s="238"/>
      <c r="F11" s="238"/>
      <c r="H11" s="245">
        <f t="shared" si="1"/>
        <v>7</v>
      </c>
      <c r="I11" s="244">
        <f t="shared" si="0"/>
        <v>1150.3706889843786</v>
      </c>
      <c r="J11" s="244">
        <f>K10*('[1]Capital Sources&amp;Uses'!$B$22/12)</f>
        <v>442.78649317451095</v>
      </c>
      <c r="K11" s="244">
        <f t="shared" si="2"/>
        <v>70138.254712111899</v>
      </c>
      <c r="M11" s="251"/>
      <c r="N11" s="252"/>
      <c r="O11" s="104"/>
      <c r="P11" s="104"/>
      <c r="R11" s="248">
        <f t="shared" si="3"/>
        <v>31</v>
      </c>
      <c r="S11" s="247">
        <f t="shared" si="4"/>
        <v>0</v>
      </c>
      <c r="T11" s="247">
        <f>U10*'[1]Capital Sources&amp;Uses'!$D$22/12</f>
        <v>0</v>
      </c>
      <c r="U11" s="247">
        <f t="shared" si="5"/>
        <v>0</v>
      </c>
      <c r="W11" s="248">
        <f t="shared" si="6"/>
        <v>43</v>
      </c>
      <c r="X11" s="247">
        <f t="shared" si="7"/>
        <v>0</v>
      </c>
      <c r="Y11" s="247">
        <f>Z10*'[1]Capital Sources&amp;Uses'!$E$22/12</f>
        <v>0</v>
      </c>
      <c r="Z11" s="247">
        <f t="shared" si="8"/>
        <v>0</v>
      </c>
      <c r="AB11" s="248">
        <f t="shared" si="9"/>
        <v>55</v>
      </c>
      <c r="AC11" s="240">
        <f t="shared" si="10"/>
        <v>0</v>
      </c>
      <c r="AD11" s="240">
        <f>AE10*'[1]Capital Sources&amp;Uses'!$F$22/12</f>
        <v>0</v>
      </c>
      <c r="AE11" s="240">
        <f t="shared" si="11"/>
        <v>0</v>
      </c>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row>
    <row r="12" spans="1:60" ht="16.5" thickTop="1" thickBot="1" x14ac:dyDescent="0.3">
      <c r="A12" s="239" t="s">
        <v>150</v>
      </c>
      <c r="B12" s="249">
        <v>0</v>
      </c>
      <c r="C12" s="238"/>
      <c r="D12" s="238"/>
      <c r="E12" s="238"/>
      <c r="F12" s="238"/>
      <c r="H12" s="245">
        <f t="shared" si="1"/>
        <v>8</v>
      </c>
      <c r="I12" s="244">
        <f t="shared" si="0"/>
        <v>1150.3706889843786</v>
      </c>
      <c r="J12" s="244">
        <f>K11*('[1]Capital Sources&amp;Uses'!$B$22/12)</f>
        <v>438.36409195069933</v>
      </c>
      <c r="K12" s="244">
        <f t="shared" si="2"/>
        <v>69426.248115078226</v>
      </c>
      <c r="M12" s="251"/>
      <c r="N12" s="252"/>
      <c r="O12" s="104"/>
      <c r="P12" s="104"/>
      <c r="R12" s="248">
        <f t="shared" si="3"/>
        <v>32</v>
      </c>
      <c r="S12" s="247">
        <f t="shared" si="4"/>
        <v>0</v>
      </c>
      <c r="T12" s="247">
        <f>U11*'[1]Capital Sources&amp;Uses'!$D$22/12</f>
        <v>0</v>
      </c>
      <c r="U12" s="247">
        <f t="shared" si="5"/>
        <v>0</v>
      </c>
      <c r="W12" s="248">
        <f t="shared" si="6"/>
        <v>44</v>
      </c>
      <c r="X12" s="247">
        <f t="shared" si="7"/>
        <v>0</v>
      </c>
      <c r="Y12" s="247">
        <f>Z11*'[1]Capital Sources&amp;Uses'!$E$22/12</f>
        <v>0</v>
      </c>
      <c r="Z12" s="247">
        <f t="shared" si="8"/>
        <v>0</v>
      </c>
      <c r="AB12" s="248">
        <f t="shared" si="9"/>
        <v>56</v>
      </c>
      <c r="AC12" s="240">
        <f t="shared" si="10"/>
        <v>0</v>
      </c>
      <c r="AD12" s="240">
        <f>AE11*'[1]Capital Sources&amp;Uses'!$F$22/12</f>
        <v>0</v>
      </c>
      <c r="AE12" s="240">
        <f t="shared" si="11"/>
        <v>0</v>
      </c>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row>
    <row r="13" spans="1:60" ht="16.5" thickTop="1" thickBot="1" x14ac:dyDescent="0.3">
      <c r="A13" s="57" t="s">
        <v>12</v>
      </c>
      <c r="B13" s="238"/>
      <c r="C13" s="240">
        <v>0</v>
      </c>
      <c r="D13" s="240">
        <v>0</v>
      </c>
      <c r="E13" s="240">
        <v>0</v>
      </c>
      <c r="F13" s="240">
        <v>0</v>
      </c>
      <c r="H13" s="245">
        <f t="shared" si="1"/>
        <v>9</v>
      </c>
      <c r="I13" s="244">
        <f t="shared" si="0"/>
        <v>1150.3706889843786</v>
      </c>
      <c r="J13" s="244">
        <f>K12*('[1]Capital Sources&amp;Uses'!$B$22/12)</f>
        <v>433.9140507192389</v>
      </c>
      <c r="K13" s="244">
        <f t="shared" si="2"/>
        <v>68709.791476813087</v>
      </c>
      <c r="M13" s="251"/>
      <c r="N13" s="252"/>
      <c r="O13" s="104"/>
      <c r="P13" s="104"/>
      <c r="R13" s="248">
        <f t="shared" si="3"/>
        <v>33</v>
      </c>
      <c r="S13" s="247">
        <f t="shared" si="4"/>
        <v>0</v>
      </c>
      <c r="T13" s="247">
        <f>U12*'[1]Capital Sources&amp;Uses'!$D$22/12</f>
        <v>0</v>
      </c>
      <c r="U13" s="247">
        <f t="shared" si="5"/>
        <v>0</v>
      </c>
      <c r="W13" s="248">
        <f t="shared" si="6"/>
        <v>45</v>
      </c>
      <c r="X13" s="247">
        <f t="shared" si="7"/>
        <v>0</v>
      </c>
      <c r="Y13" s="247">
        <f>Z12*'[1]Capital Sources&amp;Uses'!$E$22/12</f>
        <v>0</v>
      </c>
      <c r="Z13" s="247">
        <f t="shared" si="8"/>
        <v>0</v>
      </c>
      <c r="AB13" s="248">
        <f t="shared" si="9"/>
        <v>57</v>
      </c>
      <c r="AC13" s="240">
        <f t="shared" si="10"/>
        <v>0</v>
      </c>
      <c r="AD13" s="240">
        <f>AE12*'[1]Capital Sources&amp;Uses'!$F$22/12</f>
        <v>0</v>
      </c>
      <c r="AE13" s="240">
        <f t="shared" si="11"/>
        <v>0</v>
      </c>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row>
    <row r="14" spans="1:60" ht="16.5" thickTop="1" thickBot="1" x14ac:dyDescent="0.3">
      <c r="A14" s="57" t="s">
        <v>13</v>
      </c>
      <c r="B14" s="238"/>
      <c r="C14" s="238"/>
      <c r="D14" s="240">
        <v>0</v>
      </c>
      <c r="E14" s="240">
        <v>0</v>
      </c>
      <c r="F14" s="240">
        <v>0</v>
      </c>
      <c r="H14" s="245">
        <f t="shared" si="1"/>
        <v>10</v>
      </c>
      <c r="I14" s="244">
        <f t="shared" si="0"/>
        <v>1150.3706889843786</v>
      </c>
      <c r="J14" s="244">
        <f>K13*('[1]Capital Sources&amp;Uses'!$B$22/12)</f>
        <v>429.43619673008175</v>
      </c>
      <c r="K14" s="244">
        <f t="shared" si="2"/>
        <v>67988.856984558792</v>
      </c>
      <c r="M14" s="251"/>
      <c r="N14" s="252"/>
      <c r="O14" s="104"/>
      <c r="P14" s="104"/>
      <c r="R14" s="248">
        <f t="shared" si="3"/>
        <v>34</v>
      </c>
      <c r="S14" s="247">
        <f t="shared" si="4"/>
        <v>0</v>
      </c>
      <c r="T14" s="247">
        <f>U13*'[1]Capital Sources&amp;Uses'!$D$22/12</f>
        <v>0</v>
      </c>
      <c r="U14" s="247">
        <f t="shared" si="5"/>
        <v>0</v>
      </c>
      <c r="W14" s="248">
        <f t="shared" si="6"/>
        <v>46</v>
      </c>
      <c r="X14" s="247">
        <f t="shared" si="7"/>
        <v>0</v>
      </c>
      <c r="Y14" s="247">
        <f>Z13*'[1]Capital Sources&amp;Uses'!$E$22/12</f>
        <v>0</v>
      </c>
      <c r="Z14" s="247">
        <f t="shared" si="8"/>
        <v>0</v>
      </c>
      <c r="AB14" s="248">
        <f t="shared" si="9"/>
        <v>58</v>
      </c>
      <c r="AC14" s="240">
        <f t="shared" si="10"/>
        <v>0</v>
      </c>
      <c r="AD14" s="240">
        <f>AE13*'[1]Capital Sources&amp;Uses'!$F$22/12</f>
        <v>0</v>
      </c>
      <c r="AE14" s="240">
        <f t="shared" si="11"/>
        <v>0</v>
      </c>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row>
    <row r="15" spans="1:60" ht="16.5" thickTop="1" thickBot="1" x14ac:dyDescent="0.3">
      <c r="A15" s="57" t="s">
        <v>14</v>
      </c>
      <c r="B15" s="238"/>
      <c r="C15" s="238"/>
      <c r="D15" s="240">
        <v>0</v>
      </c>
      <c r="E15" s="240">
        <v>0</v>
      </c>
      <c r="F15" s="240">
        <v>0</v>
      </c>
      <c r="H15" s="245">
        <f t="shared" si="1"/>
        <v>11</v>
      </c>
      <c r="I15" s="244">
        <f t="shared" si="0"/>
        <v>1150.3706889843786</v>
      </c>
      <c r="J15" s="244">
        <f>K14*('[1]Capital Sources&amp;Uses'!$B$22/12)</f>
        <v>424.93035615349243</v>
      </c>
      <c r="K15" s="244">
        <f t="shared" si="2"/>
        <v>67263.416651727908</v>
      </c>
      <c r="M15" s="251"/>
      <c r="N15" s="252"/>
      <c r="O15" s="104"/>
      <c r="P15" s="104"/>
      <c r="R15" s="248">
        <f t="shared" si="3"/>
        <v>35</v>
      </c>
      <c r="S15" s="247">
        <f t="shared" si="4"/>
        <v>0</v>
      </c>
      <c r="T15" s="247">
        <f>U14*'[1]Capital Sources&amp;Uses'!$D$22/12</f>
        <v>0</v>
      </c>
      <c r="U15" s="247">
        <f t="shared" si="5"/>
        <v>0</v>
      </c>
      <c r="W15" s="248">
        <f t="shared" si="6"/>
        <v>47</v>
      </c>
      <c r="X15" s="247">
        <f t="shared" si="7"/>
        <v>0</v>
      </c>
      <c r="Y15" s="247">
        <f>Z14*'[1]Capital Sources&amp;Uses'!$E$22/12</f>
        <v>0</v>
      </c>
      <c r="Z15" s="247">
        <f t="shared" si="8"/>
        <v>0</v>
      </c>
      <c r="AB15" s="248">
        <f t="shared" si="9"/>
        <v>59</v>
      </c>
      <c r="AC15" s="240">
        <f t="shared" si="10"/>
        <v>0</v>
      </c>
      <c r="AD15" s="240">
        <f>AE14*'[1]Capital Sources&amp;Uses'!$F$22/12</f>
        <v>0</v>
      </c>
      <c r="AE15" s="240">
        <f t="shared" si="11"/>
        <v>0</v>
      </c>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row>
    <row r="16" spans="1:60" ht="16.5" thickTop="1" thickBot="1" x14ac:dyDescent="0.3">
      <c r="A16" s="57" t="s">
        <v>161</v>
      </c>
      <c r="B16" s="238"/>
      <c r="C16" s="238"/>
      <c r="D16" s="240">
        <v>0</v>
      </c>
      <c r="E16" s="240">
        <v>0</v>
      </c>
      <c r="F16" s="240">
        <v>0</v>
      </c>
      <c r="H16" s="245">
        <f t="shared" si="1"/>
        <v>12</v>
      </c>
      <c r="I16" s="244">
        <f t="shared" si="0"/>
        <v>1150.3706889843786</v>
      </c>
      <c r="J16" s="244">
        <f>K15*('[1]Capital Sources&amp;Uses'!$B$22/12)</f>
        <v>420.39635407329939</v>
      </c>
      <c r="K16" s="244">
        <f t="shared" si="2"/>
        <v>66533.442316816829</v>
      </c>
      <c r="M16" s="251"/>
      <c r="N16" s="252"/>
      <c r="O16" s="104"/>
      <c r="P16" s="104"/>
      <c r="R16" s="248">
        <f t="shared" si="3"/>
        <v>36</v>
      </c>
      <c r="S16" s="247">
        <f t="shared" si="4"/>
        <v>0</v>
      </c>
      <c r="T16" s="247">
        <f>U15*'[1]Capital Sources&amp;Uses'!$D$22/12</f>
        <v>0</v>
      </c>
      <c r="U16" s="247">
        <f t="shared" si="5"/>
        <v>0</v>
      </c>
      <c r="W16" s="248">
        <f t="shared" si="6"/>
        <v>48</v>
      </c>
      <c r="X16" s="247">
        <f t="shared" si="7"/>
        <v>0</v>
      </c>
      <c r="Y16" s="247">
        <f>Z15*'[1]Capital Sources&amp;Uses'!$E$22/12</f>
        <v>0</v>
      </c>
      <c r="Z16" s="247">
        <f t="shared" si="8"/>
        <v>0</v>
      </c>
      <c r="AB16" s="248">
        <f t="shared" si="9"/>
        <v>60</v>
      </c>
      <c r="AC16" s="240">
        <f t="shared" si="10"/>
        <v>0</v>
      </c>
      <c r="AD16" s="240">
        <f>AE15*'[1]Capital Sources&amp;Uses'!$F$22/12</f>
        <v>0</v>
      </c>
      <c r="AE16" s="240">
        <f t="shared" si="11"/>
        <v>0</v>
      </c>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row>
    <row r="17" spans="1:60" ht="16.5" thickTop="1" thickBot="1" x14ac:dyDescent="0.3">
      <c r="A17" s="57"/>
      <c r="B17" s="238"/>
      <c r="C17" s="238"/>
      <c r="D17" s="238"/>
      <c r="E17" s="238"/>
      <c r="F17" s="238"/>
      <c r="H17" s="245">
        <f t="shared" si="1"/>
        <v>13</v>
      </c>
      <c r="I17" s="244">
        <f t="shared" si="0"/>
        <v>1150.3706889843786</v>
      </c>
      <c r="J17" s="244">
        <f>K16*('[1]Capital Sources&amp;Uses'!$B$22/12)</f>
        <v>415.83401448010517</v>
      </c>
      <c r="K17" s="244">
        <f t="shared" si="2"/>
        <v>65798.905642312558</v>
      </c>
      <c r="M17" s="251"/>
      <c r="N17" s="252"/>
      <c r="O17" s="104"/>
      <c r="P17" s="104"/>
      <c r="R17" s="248">
        <f t="shared" si="3"/>
        <v>37</v>
      </c>
      <c r="S17" s="247">
        <f t="shared" si="4"/>
        <v>0</v>
      </c>
      <c r="T17" s="247">
        <f>U16*'[1]Capital Sources&amp;Uses'!$D$22/12</f>
        <v>0</v>
      </c>
      <c r="U17" s="247">
        <f t="shared" si="5"/>
        <v>0</v>
      </c>
      <c r="W17" s="248">
        <f t="shared" si="6"/>
        <v>49</v>
      </c>
      <c r="X17" s="247">
        <f t="shared" si="7"/>
        <v>0</v>
      </c>
      <c r="Y17" s="247">
        <f>Z16*'[1]Capital Sources&amp;Uses'!$E$22/12</f>
        <v>0</v>
      </c>
      <c r="Z17" s="247">
        <f t="shared" si="8"/>
        <v>0</v>
      </c>
      <c r="AB17" s="248">
        <f t="shared" si="9"/>
        <v>61</v>
      </c>
      <c r="AC17" s="240">
        <f t="shared" si="10"/>
        <v>0</v>
      </c>
      <c r="AD17" s="240">
        <f>AE16*'[1]Capital Sources&amp;Uses'!$F$22/12</f>
        <v>0</v>
      </c>
      <c r="AE17" s="240">
        <f t="shared" si="11"/>
        <v>0</v>
      </c>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row>
    <row r="18" spans="1:60" ht="16.5" thickTop="1" thickBot="1" x14ac:dyDescent="0.3">
      <c r="A18" s="239" t="s">
        <v>151</v>
      </c>
      <c r="B18" s="249">
        <v>0</v>
      </c>
      <c r="C18" s="238"/>
      <c r="D18" s="238"/>
      <c r="E18" s="238"/>
      <c r="F18" s="238"/>
      <c r="H18" s="245">
        <f t="shared" si="1"/>
        <v>14</v>
      </c>
      <c r="I18" s="244">
        <f t="shared" si="0"/>
        <v>1150.3706889843786</v>
      </c>
      <c r="J18" s="244">
        <f>K17*('[1]Capital Sources&amp;Uses'!$B$22/12)</f>
        <v>411.24316026445348</v>
      </c>
      <c r="K18" s="244">
        <f t="shared" si="2"/>
        <v>65059.778113592627</v>
      </c>
      <c r="M18" s="251"/>
      <c r="N18" s="252"/>
      <c r="O18" s="104"/>
      <c r="P18" s="104"/>
      <c r="R18" s="248">
        <f t="shared" si="3"/>
        <v>38</v>
      </c>
      <c r="S18" s="247">
        <f t="shared" si="4"/>
        <v>0</v>
      </c>
      <c r="T18" s="247">
        <f>U17*'[1]Capital Sources&amp;Uses'!$D$22/12</f>
        <v>0</v>
      </c>
      <c r="U18" s="247">
        <f t="shared" si="5"/>
        <v>0</v>
      </c>
      <c r="W18" s="248">
        <f t="shared" si="6"/>
        <v>50</v>
      </c>
      <c r="X18" s="247">
        <f t="shared" si="7"/>
        <v>0</v>
      </c>
      <c r="Y18" s="247">
        <f>Z17*'[1]Capital Sources&amp;Uses'!$E$22/12</f>
        <v>0</v>
      </c>
      <c r="Z18" s="247">
        <f t="shared" si="8"/>
        <v>0</v>
      </c>
      <c r="AB18" s="248">
        <f t="shared" si="9"/>
        <v>62</v>
      </c>
      <c r="AC18" s="240">
        <f t="shared" si="10"/>
        <v>0</v>
      </c>
      <c r="AD18" s="240">
        <f>AE17*'[1]Capital Sources&amp;Uses'!$F$22/12</f>
        <v>0</v>
      </c>
      <c r="AE18" s="240">
        <f t="shared" si="11"/>
        <v>0</v>
      </c>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row>
    <row r="19" spans="1:60" ht="16.5" thickTop="1" thickBot="1" x14ac:dyDescent="0.3">
      <c r="A19" s="57" t="s">
        <v>13</v>
      </c>
      <c r="B19" s="238"/>
      <c r="C19" s="240">
        <v>0</v>
      </c>
      <c r="D19" s="240">
        <v>0</v>
      </c>
      <c r="E19" s="240">
        <v>0</v>
      </c>
      <c r="F19" s="240">
        <v>0</v>
      </c>
      <c r="H19" s="245">
        <f t="shared" si="1"/>
        <v>15</v>
      </c>
      <c r="I19" s="244">
        <f t="shared" si="0"/>
        <v>1150.3706889843786</v>
      </c>
      <c r="J19" s="244">
        <f>K18*('[1]Capital Sources&amp;Uses'!$B$22/12)</f>
        <v>406.62361320995387</v>
      </c>
      <c r="K19" s="244">
        <f t="shared" si="2"/>
        <v>64316.031037818197</v>
      </c>
      <c r="M19" s="251"/>
      <c r="N19" s="252"/>
      <c r="O19" s="104"/>
      <c r="P19" s="104"/>
      <c r="R19" s="248">
        <f t="shared" si="3"/>
        <v>39</v>
      </c>
      <c r="S19" s="247">
        <f t="shared" si="4"/>
        <v>0</v>
      </c>
      <c r="T19" s="247">
        <f>U18*'[1]Capital Sources&amp;Uses'!$D$22/12</f>
        <v>0</v>
      </c>
      <c r="U19" s="247">
        <f t="shared" si="5"/>
        <v>0</v>
      </c>
      <c r="W19" s="248">
        <f t="shared" si="6"/>
        <v>51</v>
      </c>
      <c r="X19" s="247">
        <f t="shared" si="7"/>
        <v>0</v>
      </c>
      <c r="Y19" s="247">
        <f>Z18*'[1]Capital Sources&amp;Uses'!$E$22/12</f>
        <v>0</v>
      </c>
      <c r="Z19" s="247">
        <f t="shared" si="8"/>
        <v>0</v>
      </c>
      <c r="AB19" s="248">
        <f t="shared" si="9"/>
        <v>63</v>
      </c>
      <c r="AC19" s="240">
        <f t="shared" si="10"/>
        <v>0</v>
      </c>
      <c r="AD19" s="240">
        <f>AE18*'[1]Capital Sources&amp;Uses'!$F$22/12</f>
        <v>0</v>
      </c>
      <c r="AE19" s="240">
        <f t="shared" si="11"/>
        <v>0</v>
      </c>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row>
    <row r="20" spans="1:60" ht="16.5" thickTop="1" thickBot="1" x14ac:dyDescent="0.3">
      <c r="A20" s="57" t="s">
        <v>14</v>
      </c>
      <c r="B20" s="238"/>
      <c r="C20" s="238"/>
      <c r="D20" s="240">
        <v>0</v>
      </c>
      <c r="E20" s="240">
        <v>0</v>
      </c>
      <c r="F20" s="240">
        <v>0</v>
      </c>
      <c r="H20" s="245">
        <f t="shared" si="1"/>
        <v>16</v>
      </c>
      <c r="I20" s="244">
        <f t="shared" si="0"/>
        <v>1150.3706889843786</v>
      </c>
      <c r="J20" s="244">
        <f>K19*('[1]Capital Sources&amp;Uses'!$B$22/12)</f>
        <v>401.97519398636371</v>
      </c>
      <c r="K20" s="244">
        <f t="shared" si="2"/>
        <v>63567.635542820179</v>
      </c>
      <c r="M20" s="251"/>
      <c r="N20" s="252"/>
      <c r="O20" s="104"/>
      <c r="P20" s="104"/>
      <c r="R20" s="248">
        <f t="shared" si="3"/>
        <v>40</v>
      </c>
      <c r="S20" s="247">
        <f t="shared" si="4"/>
        <v>0</v>
      </c>
      <c r="T20" s="247">
        <f>U19*'[1]Capital Sources&amp;Uses'!$D$22/12</f>
        <v>0</v>
      </c>
      <c r="U20" s="247">
        <f t="shared" si="5"/>
        <v>0</v>
      </c>
      <c r="W20" s="248">
        <f t="shared" si="6"/>
        <v>52</v>
      </c>
      <c r="X20" s="247">
        <f t="shared" si="7"/>
        <v>0</v>
      </c>
      <c r="Y20" s="247">
        <f>Z19*'[1]Capital Sources&amp;Uses'!$E$22/12</f>
        <v>0</v>
      </c>
      <c r="Z20" s="247">
        <f t="shared" si="8"/>
        <v>0</v>
      </c>
      <c r="AB20" s="248">
        <f t="shared" si="9"/>
        <v>64</v>
      </c>
      <c r="AC20" s="240">
        <f t="shared" si="10"/>
        <v>0</v>
      </c>
      <c r="AD20" s="240">
        <f>AE19*'[1]Capital Sources&amp;Uses'!$F$22/12</f>
        <v>0</v>
      </c>
      <c r="AE20" s="240">
        <f t="shared" si="11"/>
        <v>0</v>
      </c>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row>
    <row r="21" spans="1:60" ht="16.5" thickTop="1" thickBot="1" x14ac:dyDescent="0.3">
      <c r="A21" s="57" t="s">
        <v>161</v>
      </c>
      <c r="B21" s="238"/>
      <c r="C21" s="238"/>
      <c r="D21" s="240">
        <v>0</v>
      </c>
      <c r="E21" s="240">
        <v>0</v>
      </c>
      <c r="F21" s="240">
        <v>0</v>
      </c>
      <c r="H21" s="245">
        <f t="shared" si="1"/>
        <v>17</v>
      </c>
      <c r="I21" s="244">
        <f t="shared" si="0"/>
        <v>1150.3706889843786</v>
      </c>
      <c r="J21" s="244">
        <f>K20*('[1]Capital Sources&amp;Uses'!$B$22/12)</f>
        <v>397.29772214262607</v>
      </c>
      <c r="K21" s="244">
        <f t="shared" si="2"/>
        <v>62814.562575978423</v>
      </c>
      <c r="M21" s="251"/>
      <c r="N21" s="252"/>
      <c r="O21" s="104"/>
      <c r="P21" s="104"/>
      <c r="R21" s="248">
        <f t="shared" si="3"/>
        <v>41</v>
      </c>
      <c r="S21" s="247">
        <f t="shared" si="4"/>
        <v>0</v>
      </c>
      <c r="T21" s="247">
        <f>U20*'[1]Capital Sources&amp;Uses'!$D$22/12</f>
        <v>0</v>
      </c>
      <c r="U21" s="247">
        <f t="shared" si="5"/>
        <v>0</v>
      </c>
      <c r="W21" s="248">
        <f t="shared" si="6"/>
        <v>53</v>
      </c>
      <c r="X21" s="247">
        <f t="shared" si="7"/>
        <v>0</v>
      </c>
      <c r="Y21" s="247">
        <f>Z20*'[1]Capital Sources&amp;Uses'!$E$22/12</f>
        <v>0</v>
      </c>
      <c r="Z21" s="247">
        <f t="shared" si="8"/>
        <v>0</v>
      </c>
      <c r="AB21" s="248">
        <f t="shared" si="9"/>
        <v>65</v>
      </c>
      <c r="AC21" s="240">
        <f t="shared" si="10"/>
        <v>0</v>
      </c>
      <c r="AD21" s="240">
        <f>AE20*'[1]Capital Sources&amp;Uses'!$F$22/12</f>
        <v>0</v>
      </c>
      <c r="AE21" s="240">
        <f t="shared" si="11"/>
        <v>0</v>
      </c>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row>
    <row r="22" spans="1:60" ht="16.5" thickTop="1" thickBot="1" x14ac:dyDescent="0.3">
      <c r="A22" s="57"/>
      <c r="B22" s="238"/>
      <c r="C22" s="238"/>
      <c r="D22" s="238"/>
      <c r="E22" s="238"/>
      <c r="F22" s="238"/>
      <c r="H22" s="245">
        <f t="shared" si="1"/>
        <v>18</v>
      </c>
      <c r="I22" s="244">
        <f t="shared" si="0"/>
        <v>1150.3706889843786</v>
      </c>
      <c r="J22" s="244">
        <f>K21*('[1]Capital Sources&amp;Uses'!$B$22/12)</f>
        <v>392.5910160998651</v>
      </c>
      <c r="K22" s="244">
        <f t="shared" si="2"/>
        <v>62056.78290309391</v>
      </c>
      <c r="M22" s="251"/>
      <c r="N22" s="252"/>
      <c r="O22" s="104"/>
      <c r="P22" s="104"/>
      <c r="R22" s="248">
        <f t="shared" si="3"/>
        <v>42</v>
      </c>
      <c r="S22" s="247">
        <f t="shared" si="4"/>
        <v>0</v>
      </c>
      <c r="T22" s="247">
        <f>U21*'[1]Capital Sources&amp;Uses'!$D$22/12</f>
        <v>0</v>
      </c>
      <c r="U22" s="247">
        <f t="shared" si="5"/>
        <v>0</v>
      </c>
      <c r="W22" s="248">
        <f t="shared" si="6"/>
        <v>54</v>
      </c>
      <c r="X22" s="247">
        <f t="shared" si="7"/>
        <v>0</v>
      </c>
      <c r="Y22" s="247">
        <f>Z21*'[1]Capital Sources&amp;Uses'!$E$22/12</f>
        <v>0</v>
      </c>
      <c r="Z22" s="247">
        <f t="shared" si="8"/>
        <v>0</v>
      </c>
      <c r="AB22" s="248">
        <f t="shared" si="9"/>
        <v>66</v>
      </c>
      <c r="AC22" s="240">
        <f t="shared" si="10"/>
        <v>0</v>
      </c>
      <c r="AD22" s="240">
        <f>AE21*'[1]Capital Sources&amp;Uses'!$F$22/12</f>
        <v>0</v>
      </c>
      <c r="AE22" s="240">
        <f t="shared" si="11"/>
        <v>0</v>
      </c>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row>
    <row r="23" spans="1:60" ht="16.5" thickTop="1" thickBot="1" x14ac:dyDescent="0.3">
      <c r="A23" s="239" t="s">
        <v>151</v>
      </c>
      <c r="B23" s="249">
        <v>0</v>
      </c>
      <c r="C23" s="238"/>
      <c r="D23" s="238"/>
      <c r="E23" s="238"/>
      <c r="F23" s="238"/>
      <c r="H23" s="245">
        <f t="shared" si="1"/>
        <v>19</v>
      </c>
      <c r="I23" s="244">
        <f t="shared" si="0"/>
        <v>1150.3706889843786</v>
      </c>
      <c r="J23" s="244">
        <f>K22*('[1]Capital Sources&amp;Uses'!$B$22/12)</f>
        <v>387.85489314433693</v>
      </c>
      <c r="K23" s="244">
        <f t="shared" si="2"/>
        <v>61294.267107253865</v>
      </c>
      <c r="M23" s="251"/>
      <c r="N23" s="252"/>
      <c r="O23" s="104"/>
      <c r="P23" s="104"/>
      <c r="R23" s="248">
        <f t="shared" si="3"/>
        <v>43</v>
      </c>
      <c r="S23" s="247">
        <f t="shared" si="4"/>
        <v>0</v>
      </c>
      <c r="T23" s="247">
        <f>U22*'[1]Capital Sources&amp;Uses'!$D$22/12</f>
        <v>0</v>
      </c>
      <c r="U23" s="247">
        <f t="shared" si="5"/>
        <v>0</v>
      </c>
      <c r="W23" s="248">
        <f t="shared" si="6"/>
        <v>55</v>
      </c>
      <c r="X23" s="247">
        <f t="shared" si="7"/>
        <v>0</v>
      </c>
      <c r="Y23" s="247">
        <f>Z22*'[1]Capital Sources&amp;Uses'!$E$22/12</f>
        <v>0</v>
      </c>
      <c r="Z23" s="247">
        <f t="shared" si="8"/>
        <v>0</v>
      </c>
      <c r="AB23" s="248">
        <f t="shared" si="9"/>
        <v>67</v>
      </c>
      <c r="AC23" s="240">
        <f t="shared" si="10"/>
        <v>0</v>
      </c>
      <c r="AD23" s="240">
        <f>AE22*'[1]Capital Sources&amp;Uses'!$F$22/12</f>
        <v>0</v>
      </c>
      <c r="AE23" s="240">
        <f t="shared" si="11"/>
        <v>0</v>
      </c>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row>
    <row r="24" spans="1:60" ht="16.5" thickTop="1" thickBot="1" x14ac:dyDescent="0.3">
      <c r="A24" s="57" t="s">
        <v>14</v>
      </c>
      <c r="B24" s="238"/>
      <c r="C24" s="240">
        <v>0</v>
      </c>
      <c r="D24" s="240">
        <v>0</v>
      </c>
      <c r="E24" s="240">
        <v>0</v>
      </c>
      <c r="F24" s="240">
        <v>0</v>
      </c>
      <c r="H24" s="245">
        <f t="shared" si="1"/>
        <v>20</v>
      </c>
      <c r="I24" s="244">
        <f t="shared" si="0"/>
        <v>1150.3706889843786</v>
      </c>
      <c r="J24" s="244">
        <f>K23*('[1]Capital Sources&amp;Uses'!$B$22/12)</f>
        <v>383.08916942033665</v>
      </c>
      <c r="K24" s="244">
        <f t="shared" si="2"/>
        <v>60526.985587689822</v>
      </c>
      <c r="M24" s="251"/>
      <c r="N24" s="252"/>
      <c r="O24" s="104"/>
      <c r="P24" s="104"/>
      <c r="R24" s="248">
        <f t="shared" si="3"/>
        <v>44</v>
      </c>
      <c r="S24" s="247">
        <f t="shared" si="4"/>
        <v>0</v>
      </c>
      <c r="T24" s="247">
        <f>U23*'[1]Capital Sources&amp;Uses'!$D$22/12</f>
        <v>0</v>
      </c>
      <c r="U24" s="247">
        <f t="shared" si="5"/>
        <v>0</v>
      </c>
      <c r="W24" s="248">
        <f t="shared" si="6"/>
        <v>56</v>
      </c>
      <c r="X24" s="247">
        <f t="shared" si="7"/>
        <v>0</v>
      </c>
      <c r="Y24" s="247">
        <f>Z23*'[1]Capital Sources&amp;Uses'!$E$22/12</f>
        <v>0</v>
      </c>
      <c r="Z24" s="247">
        <f t="shared" si="8"/>
        <v>0</v>
      </c>
      <c r="AB24" s="248">
        <f t="shared" si="9"/>
        <v>68</v>
      </c>
      <c r="AC24" s="240">
        <f t="shared" si="10"/>
        <v>0</v>
      </c>
      <c r="AD24" s="240">
        <f>AE23*'[1]Capital Sources&amp;Uses'!$F$22/12</f>
        <v>0</v>
      </c>
      <c r="AE24" s="240">
        <f t="shared" si="11"/>
        <v>0</v>
      </c>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row>
    <row r="25" spans="1:60" ht="16.5" thickTop="1" thickBot="1" x14ac:dyDescent="0.3">
      <c r="A25" s="57" t="s">
        <v>161</v>
      </c>
      <c r="B25" s="57"/>
      <c r="C25" s="238"/>
      <c r="D25" s="240">
        <v>0</v>
      </c>
      <c r="E25" s="240">
        <v>0</v>
      </c>
      <c r="F25" s="240">
        <v>0</v>
      </c>
      <c r="H25" s="245">
        <f t="shared" si="1"/>
        <v>21</v>
      </c>
      <c r="I25" s="244">
        <f t="shared" si="0"/>
        <v>1150.3706889843786</v>
      </c>
      <c r="J25" s="244">
        <f>K24*('[1]Capital Sources&amp;Uses'!$B$22/12)</f>
        <v>378.29365992306134</v>
      </c>
      <c r="K25" s="244">
        <f t="shared" si="2"/>
        <v>59754.9085586285</v>
      </c>
      <c r="M25" s="251"/>
      <c r="N25" s="252"/>
      <c r="O25" s="104"/>
      <c r="P25" s="104"/>
      <c r="R25" s="248">
        <f t="shared" si="3"/>
        <v>45</v>
      </c>
      <c r="S25" s="247">
        <f t="shared" si="4"/>
        <v>0</v>
      </c>
      <c r="T25" s="247">
        <f>U24*'[1]Capital Sources&amp;Uses'!$D$22/12</f>
        <v>0</v>
      </c>
      <c r="U25" s="247">
        <f t="shared" si="5"/>
        <v>0</v>
      </c>
      <c r="W25" s="248">
        <f t="shared" si="6"/>
        <v>57</v>
      </c>
      <c r="X25" s="247">
        <f t="shared" si="7"/>
        <v>0</v>
      </c>
      <c r="Y25" s="247">
        <f>Z24*'[1]Capital Sources&amp;Uses'!$E$22/12</f>
        <v>0</v>
      </c>
      <c r="Z25" s="247">
        <f t="shared" si="8"/>
        <v>0</v>
      </c>
      <c r="AB25" s="248">
        <f t="shared" si="9"/>
        <v>69</v>
      </c>
      <c r="AC25" s="240">
        <f t="shared" si="10"/>
        <v>0</v>
      </c>
      <c r="AD25" s="240">
        <f>AE24*'[1]Capital Sources&amp;Uses'!$F$22/12</f>
        <v>0</v>
      </c>
      <c r="AE25" s="240">
        <f t="shared" si="11"/>
        <v>0</v>
      </c>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row>
    <row r="26" spans="1:60" ht="16.5" thickTop="1" thickBot="1" x14ac:dyDescent="0.3">
      <c r="A26" s="57" t="s">
        <v>162</v>
      </c>
      <c r="B26" s="57"/>
      <c r="C26" s="238"/>
      <c r="D26" s="240">
        <v>0</v>
      </c>
      <c r="E26" s="240">
        <v>0</v>
      </c>
      <c r="F26" s="240">
        <v>0</v>
      </c>
      <c r="H26" s="245">
        <f t="shared" si="1"/>
        <v>22</v>
      </c>
      <c r="I26" s="244">
        <f t="shared" si="0"/>
        <v>1150.3706889843786</v>
      </c>
      <c r="J26" s="244">
        <f>K25*('[1]Capital Sources&amp;Uses'!$B$22/12)</f>
        <v>373.46817849142809</v>
      </c>
      <c r="K26" s="244">
        <f t="shared" si="2"/>
        <v>58978.006048135547</v>
      </c>
      <c r="M26" s="251"/>
      <c r="N26" s="252"/>
      <c r="O26" s="104"/>
      <c r="P26" s="104"/>
      <c r="R26" s="248">
        <f t="shared" si="3"/>
        <v>46</v>
      </c>
      <c r="S26" s="247">
        <f t="shared" si="4"/>
        <v>0</v>
      </c>
      <c r="T26" s="247">
        <f>U25*'[1]Capital Sources&amp;Uses'!$D$22/12</f>
        <v>0</v>
      </c>
      <c r="U26" s="247">
        <f t="shared" si="5"/>
        <v>0</v>
      </c>
      <c r="W26" s="248">
        <f t="shared" si="6"/>
        <v>58</v>
      </c>
      <c r="X26" s="247">
        <f t="shared" si="7"/>
        <v>0</v>
      </c>
      <c r="Y26" s="247">
        <f>Z25*'[1]Capital Sources&amp;Uses'!$E$22/12</f>
        <v>0</v>
      </c>
      <c r="Z26" s="247">
        <f t="shared" si="8"/>
        <v>0</v>
      </c>
      <c r="AB26" s="248">
        <f t="shared" si="9"/>
        <v>70</v>
      </c>
      <c r="AC26" s="240">
        <f t="shared" si="10"/>
        <v>0</v>
      </c>
      <c r="AD26" s="240">
        <f>AE25*'[1]Capital Sources&amp;Uses'!$F$22/12</f>
        <v>0</v>
      </c>
      <c r="AE26" s="240">
        <f t="shared" si="11"/>
        <v>0</v>
      </c>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row>
    <row r="27" spans="1:60" ht="16.5" thickTop="1" thickBot="1" x14ac:dyDescent="0.3">
      <c r="H27" s="245">
        <f t="shared" si="1"/>
        <v>23</v>
      </c>
      <c r="I27" s="244">
        <f t="shared" si="0"/>
        <v>1150.3706889843786</v>
      </c>
      <c r="J27" s="244">
        <f>K26*('[1]Capital Sources&amp;Uses'!$B$22/12)</f>
        <v>368.61253780084712</v>
      </c>
      <c r="K27" s="244">
        <f t="shared" si="2"/>
        <v>58196.247896952009</v>
      </c>
      <c r="M27" s="251"/>
      <c r="N27" s="252"/>
      <c r="O27" s="104"/>
      <c r="P27" s="104"/>
      <c r="R27" s="248">
        <f t="shared" si="3"/>
        <v>47</v>
      </c>
      <c r="S27" s="247">
        <f t="shared" si="4"/>
        <v>0</v>
      </c>
      <c r="T27" s="247">
        <f>U26*'[1]Capital Sources&amp;Uses'!$D$22/12</f>
        <v>0</v>
      </c>
      <c r="U27" s="247">
        <f t="shared" si="5"/>
        <v>0</v>
      </c>
      <c r="W27" s="248">
        <f t="shared" si="6"/>
        <v>59</v>
      </c>
      <c r="X27" s="247">
        <f t="shared" si="7"/>
        <v>0</v>
      </c>
      <c r="Y27" s="247">
        <f>Z26*'[1]Capital Sources&amp;Uses'!$E$22/12</f>
        <v>0</v>
      </c>
      <c r="Z27" s="247">
        <f t="shared" si="8"/>
        <v>0</v>
      </c>
      <c r="AB27" s="248">
        <f t="shared" si="9"/>
        <v>71</v>
      </c>
      <c r="AC27" s="240">
        <f t="shared" si="10"/>
        <v>0</v>
      </c>
      <c r="AD27" s="240">
        <f>AE26*'[1]Capital Sources&amp;Uses'!$F$22/12</f>
        <v>0</v>
      </c>
      <c r="AE27" s="240">
        <f t="shared" si="11"/>
        <v>0</v>
      </c>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row>
    <row r="28" spans="1:60" ht="16.5" thickTop="1" thickBot="1" x14ac:dyDescent="0.3">
      <c r="H28" s="245">
        <f t="shared" si="1"/>
        <v>24</v>
      </c>
      <c r="I28" s="244">
        <f t="shared" si="0"/>
        <v>1150.3706889843786</v>
      </c>
      <c r="J28" s="244">
        <f>K27*('[1]Capital Sources&amp;Uses'!$B$22/12)</f>
        <v>363.72654935595</v>
      </c>
      <c r="K28" s="244">
        <f t="shared" si="2"/>
        <v>57409.603757323581</v>
      </c>
      <c r="M28" s="251"/>
      <c r="N28" s="252"/>
      <c r="O28" s="104"/>
      <c r="P28" s="104"/>
      <c r="R28" s="248">
        <f t="shared" si="3"/>
        <v>48</v>
      </c>
      <c r="S28" s="247">
        <f t="shared" si="4"/>
        <v>0</v>
      </c>
      <c r="T28" s="247">
        <f>U27*'[1]Capital Sources&amp;Uses'!$D$22/12</f>
        <v>0</v>
      </c>
      <c r="U28" s="247">
        <f t="shared" si="5"/>
        <v>0</v>
      </c>
      <c r="W28" s="248">
        <f t="shared" si="6"/>
        <v>60</v>
      </c>
      <c r="X28" s="247">
        <f t="shared" si="7"/>
        <v>0</v>
      </c>
      <c r="Y28" s="247">
        <f>Z27*'[1]Capital Sources&amp;Uses'!$E$22/12</f>
        <v>0</v>
      </c>
      <c r="Z28" s="247">
        <f t="shared" si="8"/>
        <v>0</v>
      </c>
      <c r="AB28" s="248">
        <f t="shared" si="9"/>
        <v>72</v>
      </c>
      <c r="AC28" s="240">
        <f t="shared" si="10"/>
        <v>0</v>
      </c>
      <c r="AD28" s="240">
        <f>AE27*'[1]Capital Sources&amp;Uses'!$F$22/12</f>
        <v>0</v>
      </c>
      <c r="AE28" s="240">
        <f t="shared" si="11"/>
        <v>0</v>
      </c>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row>
    <row r="29" spans="1:60" ht="16.5" thickTop="1" thickBot="1" x14ac:dyDescent="0.3">
      <c r="H29" s="248">
        <f t="shared" si="1"/>
        <v>25</v>
      </c>
      <c r="I29" s="247">
        <f t="shared" si="0"/>
        <v>1150.3706889843786</v>
      </c>
      <c r="J29" s="247">
        <f>K28*('[1]Capital Sources&amp;Uses'!$B$22/12)</f>
        <v>358.81002348327235</v>
      </c>
      <c r="K29" s="247">
        <f t="shared" si="2"/>
        <v>56618.043091822474</v>
      </c>
      <c r="M29" s="251"/>
      <c r="N29" s="252"/>
      <c r="O29" s="104"/>
      <c r="P29" s="104"/>
      <c r="R29" s="248">
        <f t="shared" si="3"/>
        <v>49</v>
      </c>
      <c r="S29" s="247">
        <f t="shared" si="4"/>
        <v>0</v>
      </c>
      <c r="T29" s="247">
        <f>U28*'[1]Capital Sources&amp;Uses'!$D$22/12</f>
        <v>0</v>
      </c>
      <c r="U29" s="247">
        <f t="shared" si="5"/>
        <v>0</v>
      </c>
      <c r="W29" s="248">
        <f t="shared" si="6"/>
        <v>61</v>
      </c>
      <c r="X29" s="247">
        <f t="shared" si="7"/>
        <v>0</v>
      </c>
      <c r="Y29" s="247">
        <f>Z28*'[1]Capital Sources&amp;Uses'!$E$22/12</f>
        <v>0</v>
      </c>
      <c r="Z29" s="247">
        <f t="shared" si="8"/>
        <v>0</v>
      </c>
      <c r="AB29" s="248">
        <f t="shared" si="9"/>
        <v>73</v>
      </c>
      <c r="AC29" s="240">
        <f t="shared" si="10"/>
        <v>0</v>
      </c>
      <c r="AD29" s="240">
        <f>AE28*'[1]Capital Sources&amp;Uses'!$F$22/12</f>
        <v>0</v>
      </c>
      <c r="AE29" s="240">
        <f t="shared" si="11"/>
        <v>0</v>
      </c>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row>
    <row r="30" spans="1:60" ht="16.5" thickTop="1" thickBot="1" x14ac:dyDescent="0.3">
      <c r="H30" s="248">
        <f t="shared" si="1"/>
        <v>26</v>
      </c>
      <c r="I30" s="247">
        <f t="shared" si="0"/>
        <v>1150.3706889843786</v>
      </c>
      <c r="J30" s="247">
        <f>K29*('[1]Capital Sources&amp;Uses'!$B$22/12)</f>
        <v>353.8627693238904</v>
      </c>
      <c r="K30" s="247">
        <f t="shared" si="2"/>
        <v>55821.535172161981</v>
      </c>
      <c r="M30" s="251"/>
      <c r="N30" s="252"/>
      <c r="O30" s="104"/>
      <c r="P30" s="104"/>
      <c r="R30" s="248">
        <f t="shared" si="3"/>
        <v>50</v>
      </c>
      <c r="S30" s="247">
        <f t="shared" si="4"/>
        <v>0</v>
      </c>
      <c r="T30" s="247">
        <f>U29*'[1]Capital Sources&amp;Uses'!$D$22/12</f>
        <v>0</v>
      </c>
      <c r="U30" s="247">
        <f t="shared" si="5"/>
        <v>0</v>
      </c>
      <c r="W30" s="248">
        <f t="shared" si="6"/>
        <v>62</v>
      </c>
      <c r="X30" s="247">
        <f t="shared" si="7"/>
        <v>0</v>
      </c>
      <c r="Y30" s="247">
        <f>Z29*'[1]Capital Sources&amp;Uses'!$E$22/12</f>
        <v>0</v>
      </c>
      <c r="Z30" s="247">
        <f t="shared" si="8"/>
        <v>0</v>
      </c>
      <c r="AB30" s="248">
        <f t="shared" si="9"/>
        <v>74</v>
      </c>
      <c r="AC30" s="240">
        <f t="shared" si="10"/>
        <v>0</v>
      </c>
      <c r="AD30" s="240">
        <f>AE29*'[1]Capital Sources&amp;Uses'!$F$22/12</f>
        <v>0</v>
      </c>
      <c r="AE30" s="240">
        <f t="shared" si="11"/>
        <v>0</v>
      </c>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row>
    <row r="31" spans="1:60" ht="16.5" thickTop="1" thickBot="1" x14ac:dyDescent="0.3">
      <c r="H31" s="248">
        <f t="shared" si="1"/>
        <v>27</v>
      </c>
      <c r="I31" s="247">
        <f t="shared" si="0"/>
        <v>1150.3706889843786</v>
      </c>
      <c r="J31" s="247">
        <f>K30*('[1]Capital Sources&amp;Uses'!$B$22/12)</f>
        <v>348.88459482601235</v>
      </c>
      <c r="K31" s="247">
        <f t="shared" si="2"/>
        <v>55020.049078003613</v>
      </c>
      <c r="M31" s="251"/>
      <c r="N31" s="252"/>
      <c r="O31" s="104"/>
      <c r="P31" s="104"/>
      <c r="R31" s="248">
        <f t="shared" si="3"/>
        <v>51</v>
      </c>
      <c r="S31" s="247">
        <f t="shared" si="4"/>
        <v>0</v>
      </c>
      <c r="T31" s="247">
        <f>U30*'[1]Capital Sources&amp;Uses'!$D$22/12</f>
        <v>0</v>
      </c>
      <c r="U31" s="247">
        <f t="shared" si="5"/>
        <v>0</v>
      </c>
      <c r="W31" s="248">
        <f t="shared" si="6"/>
        <v>63</v>
      </c>
      <c r="X31" s="247">
        <f t="shared" si="7"/>
        <v>0</v>
      </c>
      <c r="Y31" s="247">
        <f>Z30*'[1]Capital Sources&amp;Uses'!$E$22/12</f>
        <v>0</v>
      </c>
      <c r="Z31" s="247">
        <f t="shared" si="8"/>
        <v>0</v>
      </c>
      <c r="AB31" s="248">
        <f t="shared" si="9"/>
        <v>75</v>
      </c>
      <c r="AC31" s="240">
        <f t="shared" si="10"/>
        <v>0</v>
      </c>
      <c r="AD31" s="240">
        <f>AE30*'[1]Capital Sources&amp;Uses'!$F$22/12</f>
        <v>0</v>
      </c>
      <c r="AE31" s="240">
        <f t="shared" si="11"/>
        <v>0</v>
      </c>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row>
    <row r="32" spans="1:60" ht="16.5" thickTop="1" thickBot="1" x14ac:dyDescent="0.3">
      <c r="H32" s="248">
        <f t="shared" si="1"/>
        <v>28</v>
      </c>
      <c r="I32" s="247">
        <f t="shared" si="0"/>
        <v>1150.3706889843786</v>
      </c>
      <c r="J32" s="247">
        <f>K31*('[1]Capital Sources&amp;Uses'!$B$22/12)</f>
        <v>343.87530673752252</v>
      </c>
      <c r="K32" s="247">
        <f t="shared" si="2"/>
        <v>54213.553695756753</v>
      </c>
      <c r="M32" s="251"/>
      <c r="N32" s="252"/>
      <c r="O32" s="104"/>
      <c r="P32" s="104"/>
      <c r="R32" s="248">
        <f t="shared" si="3"/>
        <v>52</v>
      </c>
      <c r="S32" s="247">
        <f t="shared" si="4"/>
        <v>0</v>
      </c>
      <c r="T32" s="247">
        <f>U31*'[1]Capital Sources&amp;Uses'!$D$22/12</f>
        <v>0</v>
      </c>
      <c r="U32" s="247">
        <f t="shared" si="5"/>
        <v>0</v>
      </c>
      <c r="W32" s="248">
        <f t="shared" si="6"/>
        <v>64</v>
      </c>
      <c r="X32" s="247">
        <f t="shared" si="7"/>
        <v>0</v>
      </c>
      <c r="Y32" s="247">
        <f>Z31*'[1]Capital Sources&amp;Uses'!$E$22/12</f>
        <v>0</v>
      </c>
      <c r="Z32" s="247">
        <f t="shared" si="8"/>
        <v>0</v>
      </c>
      <c r="AB32" s="248">
        <f t="shared" si="9"/>
        <v>76</v>
      </c>
      <c r="AC32" s="240">
        <f t="shared" si="10"/>
        <v>0</v>
      </c>
      <c r="AD32" s="240">
        <f>AE31*'[1]Capital Sources&amp;Uses'!$F$22/12</f>
        <v>0</v>
      </c>
      <c r="AE32" s="240">
        <f t="shared" si="11"/>
        <v>0</v>
      </c>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row>
    <row r="33" spans="8:60" ht="16.5" thickTop="1" thickBot="1" x14ac:dyDescent="0.3">
      <c r="H33" s="248">
        <f t="shared" si="1"/>
        <v>29</v>
      </c>
      <c r="I33" s="247">
        <f t="shared" si="0"/>
        <v>1150.3706889843786</v>
      </c>
      <c r="J33" s="247">
        <f>K32*('[1]Capital Sources&amp;Uses'!$B$22/12)</f>
        <v>338.83471059847966</v>
      </c>
      <c r="K33" s="247">
        <f t="shared" si="2"/>
        <v>53402.017717370851</v>
      </c>
      <c r="M33" s="251"/>
      <c r="N33" s="252"/>
      <c r="O33" s="104"/>
      <c r="P33" s="104"/>
      <c r="R33" s="248">
        <f t="shared" si="3"/>
        <v>53</v>
      </c>
      <c r="S33" s="247">
        <f t="shared" si="4"/>
        <v>0</v>
      </c>
      <c r="T33" s="247">
        <f>U32*'[1]Capital Sources&amp;Uses'!$D$22/12</f>
        <v>0</v>
      </c>
      <c r="U33" s="247">
        <f t="shared" si="5"/>
        <v>0</v>
      </c>
      <c r="W33" s="248">
        <f t="shared" si="6"/>
        <v>65</v>
      </c>
      <c r="X33" s="247">
        <f t="shared" si="7"/>
        <v>0</v>
      </c>
      <c r="Y33" s="247">
        <f>Z32*'[1]Capital Sources&amp;Uses'!$E$22/12</f>
        <v>0</v>
      </c>
      <c r="Z33" s="247">
        <f t="shared" si="8"/>
        <v>0</v>
      </c>
      <c r="AB33" s="248">
        <f t="shared" si="9"/>
        <v>77</v>
      </c>
      <c r="AC33" s="240">
        <f t="shared" si="10"/>
        <v>0</v>
      </c>
      <c r="AD33" s="240">
        <f>AE32*'[1]Capital Sources&amp;Uses'!$F$22/12</f>
        <v>0</v>
      </c>
      <c r="AE33" s="240">
        <f t="shared" si="11"/>
        <v>0</v>
      </c>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row>
    <row r="34" spans="8:60" ht="16.5" thickTop="1" thickBot="1" x14ac:dyDescent="0.3">
      <c r="H34" s="248">
        <f t="shared" si="1"/>
        <v>30</v>
      </c>
      <c r="I34" s="247">
        <f t="shared" si="0"/>
        <v>1150.3706889843786</v>
      </c>
      <c r="J34" s="247">
        <f>K33*('[1]Capital Sources&amp;Uses'!$B$22/12)</f>
        <v>333.76261073356778</v>
      </c>
      <c r="K34" s="247">
        <f t="shared" si="2"/>
        <v>52585.409639120036</v>
      </c>
      <c r="M34" s="251"/>
      <c r="N34" s="252"/>
      <c r="O34" s="104"/>
      <c r="P34" s="104"/>
      <c r="R34" s="248">
        <f t="shared" si="3"/>
        <v>54</v>
      </c>
      <c r="S34" s="247">
        <f t="shared" si="4"/>
        <v>0</v>
      </c>
      <c r="T34" s="247">
        <f>U33*'[1]Capital Sources&amp;Uses'!$D$22/12</f>
        <v>0</v>
      </c>
      <c r="U34" s="247">
        <f t="shared" si="5"/>
        <v>0</v>
      </c>
      <c r="W34" s="248">
        <f t="shared" si="6"/>
        <v>66</v>
      </c>
      <c r="X34" s="247">
        <f t="shared" si="7"/>
        <v>0</v>
      </c>
      <c r="Y34" s="247">
        <f>Z33*'[1]Capital Sources&amp;Uses'!$E$22/12</f>
        <v>0</v>
      </c>
      <c r="Z34" s="247">
        <f t="shared" si="8"/>
        <v>0</v>
      </c>
      <c r="AB34" s="248">
        <f t="shared" si="9"/>
        <v>78</v>
      </c>
      <c r="AC34" s="240">
        <f t="shared" si="10"/>
        <v>0</v>
      </c>
      <c r="AD34" s="240">
        <f>AE33*'[1]Capital Sources&amp;Uses'!$F$22/12</f>
        <v>0</v>
      </c>
      <c r="AE34" s="240">
        <f t="shared" si="11"/>
        <v>0</v>
      </c>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row>
    <row r="35" spans="8:60" ht="16.5" thickTop="1" thickBot="1" x14ac:dyDescent="0.3">
      <c r="H35" s="248">
        <f t="shared" si="1"/>
        <v>31</v>
      </c>
      <c r="I35" s="247">
        <f t="shared" si="0"/>
        <v>1150.3706889843786</v>
      </c>
      <c r="J35" s="247">
        <f>K34*('[1]Capital Sources&amp;Uses'!$B$22/12)</f>
        <v>328.65881024450022</v>
      </c>
      <c r="K35" s="247">
        <f t="shared" si="2"/>
        <v>51763.697760380157</v>
      </c>
      <c r="M35" s="251"/>
      <c r="N35" s="252"/>
      <c r="O35" s="104"/>
      <c r="P35" s="104"/>
      <c r="R35" s="248">
        <f t="shared" si="3"/>
        <v>55</v>
      </c>
      <c r="S35" s="247">
        <f t="shared" si="4"/>
        <v>0</v>
      </c>
      <c r="T35" s="247">
        <f>U34*'[1]Capital Sources&amp;Uses'!$D$22/12</f>
        <v>0</v>
      </c>
      <c r="U35" s="247">
        <f t="shared" si="5"/>
        <v>0</v>
      </c>
      <c r="W35" s="248">
        <f t="shared" si="6"/>
        <v>67</v>
      </c>
      <c r="X35" s="247">
        <f t="shared" si="7"/>
        <v>0</v>
      </c>
      <c r="Y35" s="247">
        <f>Z34*'[1]Capital Sources&amp;Uses'!$E$22/12</f>
        <v>0</v>
      </c>
      <c r="Z35" s="247">
        <f t="shared" si="8"/>
        <v>0</v>
      </c>
      <c r="AB35" s="248">
        <f t="shared" si="9"/>
        <v>79</v>
      </c>
      <c r="AC35" s="240">
        <f t="shared" si="10"/>
        <v>0</v>
      </c>
      <c r="AD35" s="240">
        <f>AE34*'[1]Capital Sources&amp;Uses'!$F$22/12</f>
        <v>0</v>
      </c>
      <c r="AE35" s="240">
        <f t="shared" si="11"/>
        <v>0</v>
      </c>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row>
    <row r="36" spans="8:60" ht="16.5" thickTop="1" thickBot="1" x14ac:dyDescent="0.3">
      <c r="H36" s="248">
        <f t="shared" si="1"/>
        <v>32</v>
      </c>
      <c r="I36" s="247">
        <f t="shared" si="0"/>
        <v>1150.3706889843786</v>
      </c>
      <c r="J36" s="247">
        <f>K35*('[1]Capital Sources&amp;Uses'!$B$22/12)</f>
        <v>323.52311100237597</v>
      </c>
      <c r="K36" s="247">
        <f t="shared" si="2"/>
        <v>50936.85018239815</v>
      </c>
      <c r="M36" s="251"/>
      <c r="N36" s="252"/>
      <c r="O36" s="104"/>
      <c r="P36" s="104"/>
      <c r="R36" s="248">
        <f t="shared" si="3"/>
        <v>56</v>
      </c>
      <c r="S36" s="247">
        <f t="shared" si="4"/>
        <v>0</v>
      </c>
      <c r="T36" s="247">
        <f>U35*'[1]Capital Sources&amp;Uses'!$D$22/12</f>
        <v>0</v>
      </c>
      <c r="U36" s="247">
        <f t="shared" si="5"/>
        <v>0</v>
      </c>
      <c r="W36" s="248">
        <f t="shared" si="6"/>
        <v>68</v>
      </c>
      <c r="X36" s="247">
        <f t="shared" si="7"/>
        <v>0</v>
      </c>
      <c r="Y36" s="247">
        <f>Z35*'[1]Capital Sources&amp;Uses'!$E$22/12</f>
        <v>0</v>
      </c>
      <c r="Z36" s="247">
        <f t="shared" si="8"/>
        <v>0</v>
      </c>
      <c r="AB36" s="248">
        <f t="shared" si="9"/>
        <v>80</v>
      </c>
      <c r="AC36" s="240">
        <f t="shared" si="10"/>
        <v>0</v>
      </c>
      <c r="AD36" s="240">
        <f>AE35*'[1]Capital Sources&amp;Uses'!$F$22/12</f>
        <v>0</v>
      </c>
      <c r="AE36" s="240">
        <f t="shared" si="11"/>
        <v>0</v>
      </c>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row>
    <row r="37" spans="8:60" ht="16.5" thickTop="1" thickBot="1" x14ac:dyDescent="0.3">
      <c r="H37" s="248">
        <f t="shared" si="1"/>
        <v>33</v>
      </c>
      <c r="I37" s="247">
        <f t="shared" si="0"/>
        <v>1150.3706889843786</v>
      </c>
      <c r="J37" s="247">
        <f>K36*('[1]Capital Sources&amp;Uses'!$B$22/12)</f>
        <v>318.35531363998842</v>
      </c>
      <c r="K37" s="247">
        <f t="shared" si="2"/>
        <v>50104.834807053754</v>
      </c>
      <c r="M37" s="251"/>
      <c r="N37" s="252"/>
      <c r="O37" s="104"/>
      <c r="P37" s="104"/>
      <c r="R37" s="248">
        <f t="shared" si="3"/>
        <v>57</v>
      </c>
      <c r="S37" s="247">
        <f t="shared" si="4"/>
        <v>0</v>
      </c>
      <c r="T37" s="247">
        <f>U36*'[1]Capital Sources&amp;Uses'!$D$22/12</f>
        <v>0</v>
      </c>
      <c r="U37" s="247">
        <f t="shared" si="5"/>
        <v>0</v>
      </c>
      <c r="W37" s="248">
        <f t="shared" si="6"/>
        <v>69</v>
      </c>
      <c r="X37" s="247">
        <f t="shared" si="7"/>
        <v>0</v>
      </c>
      <c r="Y37" s="247">
        <f>Z36*'[1]Capital Sources&amp;Uses'!$E$22/12</f>
        <v>0</v>
      </c>
      <c r="Z37" s="247">
        <f t="shared" si="8"/>
        <v>0</v>
      </c>
      <c r="AB37" s="248">
        <f t="shared" si="9"/>
        <v>81</v>
      </c>
      <c r="AC37" s="240">
        <f t="shared" si="10"/>
        <v>0</v>
      </c>
      <c r="AD37" s="240">
        <f>AE36*'[1]Capital Sources&amp;Uses'!$F$22/12</f>
        <v>0</v>
      </c>
      <c r="AE37" s="240">
        <f t="shared" si="11"/>
        <v>0</v>
      </c>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row>
    <row r="38" spans="8:60" ht="16.5" thickTop="1" thickBot="1" x14ac:dyDescent="0.3">
      <c r="H38" s="248">
        <f t="shared" si="1"/>
        <v>34</v>
      </c>
      <c r="I38" s="247">
        <f t="shared" si="0"/>
        <v>1150.3706889843786</v>
      </c>
      <c r="J38" s="247">
        <f>K37*('[1]Capital Sources&amp;Uses'!$B$22/12)</f>
        <v>313.15521754408593</v>
      </c>
      <c r="K38" s="247">
        <f t="shared" si="2"/>
        <v>49267.619335613461</v>
      </c>
      <c r="M38" s="251"/>
      <c r="N38" s="252"/>
      <c r="O38" s="104"/>
      <c r="P38" s="104"/>
      <c r="R38" s="248">
        <f t="shared" si="3"/>
        <v>58</v>
      </c>
      <c r="S38" s="247">
        <f t="shared" si="4"/>
        <v>0</v>
      </c>
      <c r="T38" s="247">
        <f>U37*'[1]Capital Sources&amp;Uses'!$D$22/12</f>
        <v>0</v>
      </c>
      <c r="U38" s="247">
        <f t="shared" si="5"/>
        <v>0</v>
      </c>
      <c r="W38" s="248">
        <f t="shared" si="6"/>
        <v>70</v>
      </c>
      <c r="X38" s="247">
        <f t="shared" si="7"/>
        <v>0</v>
      </c>
      <c r="Y38" s="247">
        <f>Z37*'[1]Capital Sources&amp;Uses'!$E$22/12</f>
        <v>0</v>
      </c>
      <c r="Z38" s="247">
        <f t="shared" si="8"/>
        <v>0</v>
      </c>
      <c r="AB38" s="248">
        <f t="shared" si="9"/>
        <v>82</v>
      </c>
      <c r="AC38" s="240">
        <f t="shared" si="10"/>
        <v>0</v>
      </c>
      <c r="AD38" s="240">
        <f>AE37*'[1]Capital Sources&amp;Uses'!$F$22/12</f>
        <v>0</v>
      </c>
      <c r="AE38" s="240">
        <f t="shared" si="11"/>
        <v>0</v>
      </c>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row>
    <row r="39" spans="8:60" ht="16.5" thickTop="1" thickBot="1" x14ac:dyDescent="0.3">
      <c r="H39" s="248">
        <f t="shared" si="1"/>
        <v>35</v>
      </c>
      <c r="I39" s="247">
        <f t="shared" si="0"/>
        <v>1150.3706889843786</v>
      </c>
      <c r="J39" s="247">
        <f>K38*('[1]Capital Sources&amp;Uses'!$B$22/12)</f>
        <v>307.92262084758408</v>
      </c>
      <c r="K39" s="247">
        <f t="shared" si="2"/>
        <v>48425.17126747666</v>
      </c>
      <c r="M39" s="251"/>
      <c r="N39" s="252"/>
      <c r="O39" s="104"/>
      <c r="P39" s="104"/>
      <c r="R39" s="248">
        <f t="shared" si="3"/>
        <v>59</v>
      </c>
      <c r="S39" s="247">
        <f t="shared" si="4"/>
        <v>0</v>
      </c>
      <c r="T39" s="247">
        <f>U38*'[1]Capital Sources&amp;Uses'!$D$22/12</f>
        <v>0</v>
      </c>
      <c r="U39" s="247">
        <f t="shared" si="5"/>
        <v>0</v>
      </c>
      <c r="W39" s="248">
        <f t="shared" si="6"/>
        <v>71</v>
      </c>
      <c r="X39" s="247">
        <f t="shared" si="7"/>
        <v>0</v>
      </c>
      <c r="Y39" s="247">
        <f>Z38*'[1]Capital Sources&amp;Uses'!$E$22/12</f>
        <v>0</v>
      </c>
      <c r="Z39" s="247">
        <f t="shared" si="8"/>
        <v>0</v>
      </c>
      <c r="AB39" s="248">
        <f t="shared" si="9"/>
        <v>83</v>
      </c>
      <c r="AC39" s="240">
        <f t="shared" si="10"/>
        <v>0</v>
      </c>
      <c r="AD39" s="240">
        <f>AE38*'[1]Capital Sources&amp;Uses'!$F$22/12</f>
        <v>0</v>
      </c>
      <c r="AE39" s="240">
        <f t="shared" si="11"/>
        <v>0</v>
      </c>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row>
    <row r="40" spans="8:60" ht="16.5" thickTop="1" thickBot="1" x14ac:dyDescent="0.3">
      <c r="H40" s="248">
        <f t="shared" si="1"/>
        <v>36</v>
      </c>
      <c r="I40" s="247">
        <f t="shared" si="0"/>
        <v>1150.3706889843786</v>
      </c>
      <c r="J40" s="247">
        <f>K39*('[1]Capital Sources&amp;Uses'!$B$22/12)</f>
        <v>302.65732042172908</v>
      </c>
      <c r="K40" s="247">
        <f>K39-I40+J40</f>
        <v>47577.457898914006</v>
      </c>
      <c r="M40" s="251"/>
      <c r="N40" s="252"/>
      <c r="O40" s="104"/>
      <c r="P40" s="104"/>
      <c r="R40" s="248">
        <f t="shared" si="3"/>
        <v>60</v>
      </c>
      <c r="S40" s="247">
        <f t="shared" si="4"/>
        <v>0</v>
      </c>
      <c r="T40" s="247">
        <f>U39*'[1]Capital Sources&amp;Uses'!$D$22/12</f>
        <v>0</v>
      </c>
      <c r="U40" s="247">
        <f t="shared" si="5"/>
        <v>0</v>
      </c>
      <c r="W40" s="248">
        <f t="shared" si="6"/>
        <v>72</v>
      </c>
      <c r="X40" s="247">
        <f t="shared" si="7"/>
        <v>0</v>
      </c>
      <c r="Y40" s="247">
        <f>Z39*'[1]Capital Sources&amp;Uses'!$E$22/12</f>
        <v>0</v>
      </c>
      <c r="Z40" s="247">
        <f t="shared" si="8"/>
        <v>0</v>
      </c>
      <c r="AB40" s="248">
        <f t="shared" si="9"/>
        <v>84</v>
      </c>
      <c r="AC40" s="240">
        <f t="shared" si="10"/>
        <v>0</v>
      </c>
      <c r="AD40" s="240">
        <f>AE39*'[1]Capital Sources&amp;Uses'!$F$22/12</f>
        <v>0</v>
      </c>
      <c r="AE40" s="240">
        <f t="shared" si="11"/>
        <v>0</v>
      </c>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row>
    <row r="41" spans="8:60" ht="16.5" thickTop="1" thickBot="1" x14ac:dyDescent="0.3">
      <c r="H41" s="248">
        <f t="shared" si="1"/>
        <v>37</v>
      </c>
      <c r="I41" s="247">
        <f t="shared" si="0"/>
        <v>1150.3706889843786</v>
      </c>
      <c r="J41" s="247">
        <f>K40*('[1]Capital Sources&amp;Uses'!$B$22/12)</f>
        <v>297.35911186821249</v>
      </c>
      <c r="K41" s="247">
        <f t="shared" si="2"/>
        <v>46724.446321797834</v>
      </c>
      <c r="M41" s="251"/>
      <c r="N41" s="252"/>
      <c r="O41" s="104"/>
      <c r="P41" s="104"/>
      <c r="R41" s="248">
        <f t="shared" si="3"/>
        <v>61</v>
      </c>
      <c r="S41" s="247">
        <f t="shared" si="4"/>
        <v>0</v>
      </c>
      <c r="T41" s="247">
        <f>U40*'[1]Capital Sources&amp;Uses'!$D$22/12</f>
        <v>0</v>
      </c>
      <c r="U41" s="247">
        <f t="shared" si="5"/>
        <v>0</v>
      </c>
      <c r="W41" s="248">
        <f t="shared" si="6"/>
        <v>73</v>
      </c>
      <c r="X41" s="247">
        <f t="shared" si="7"/>
        <v>0</v>
      </c>
      <c r="Y41" s="247">
        <f>Z40*'[1]Capital Sources&amp;Uses'!$E$22/12</f>
        <v>0</v>
      </c>
      <c r="Z41" s="247">
        <f t="shared" si="8"/>
        <v>0</v>
      </c>
      <c r="AB41" s="248">
        <f t="shared" si="9"/>
        <v>85</v>
      </c>
      <c r="AC41" s="240">
        <f t="shared" si="10"/>
        <v>0</v>
      </c>
      <c r="AD41" s="240">
        <f>AE40*'[1]Capital Sources&amp;Uses'!$F$22/12</f>
        <v>0</v>
      </c>
      <c r="AE41" s="240">
        <f t="shared" si="11"/>
        <v>0</v>
      </c>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row>
    <row r="42" spans="8:60" ht="16.5" thickTop="1" thickBot="1" x14ac:dyDescent="0.3">
      <c r="H42" s="248">
        <f t="shared" si="1"/>
        <v>38</v>
      </c>
      <c r="I42" s="247">
        <f t="shared" si="0"/>
        <v>1150.3706889843786</v>
      </c>
      <c r="J42" s="247">
        <f>K41*('[1]Capital Sources&amp;Uses'!$B$22/12)</f>
        <v>292.02778951123645</v>
      </c>
      <c r="K42" s="247">
        <f t="shared" si="2"/>
        <v>45866.10342232469</v>
      </c>
      <c r="M42" s="251"/>
      <c r="N42" s="252"/>
      <c r="O42" s="104"/>
      <c r="P42" s="104"/>
      <c r="R42" s="248">
        <f t="shared" si="3"/>
        <v>62</v>
      </c>
      <c r="S42" s="247">
        <f t="shared" si="4"/>
        <v>0</v>
      </c>
      <c r="T42" s="247">
        <f>U41*'[1]Capital Sources&amp;Uses'!$D$22/12</f>
        <v>0</v>
      </c>
      <c r="U42" s="247">
        <f t="shared" si="5"/>
        <v>0</v>
      </c>
      <c r="W42" s="248">
        <f t="shared" si="6"/>
        <v>74</v>
      </c>
      <c r="X42" s="247">
        <f t="shared" si="7"/>
        <v>0</v>
      </c>
      <c r="Y42" s="247">
        <f>Z41*'[1]Capital Sources&amp;Uses'!$E$22/12</f>
        <v>0</v>
      </c>
      <c r="Z42" s="247">
        <f t="shared" si="8"/>
        <v>0</v>
      </c>
      <c r="AB42" s="248">
        <f t="shared" si="9"/>
        <v>86</v>
      </c>
      <c r="AC42" s="240">
        <f t="shared" si="10"/>
        <v>0</v>
      </c>
      <c r="AD42" s="240">
        <f>AE41*'[1]Capital Sources&amp;Uses'!$F$22/12</f>
        <v>0</v>
      </c>
      <c r="AE42" s="240">
        <f t="shared" si="11"/>
        <v>0</v>
      </c>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8:60" ht="16.5" thickTop="1" thickBot="1" x14ac:dyDescent="0.3">
      <c r="H43" s="248">
        <f t="shared" si="1"/>
        <v>39</v>
      </c>
      <c r="I43" s="247">
        <f t="shared" si="0"/>
        <v>1150.3706889843786</v>
      </c>
      <c r="J43" s="247">
        <f>K42*('[1]Capital Sources&amp;Uses'!$B$22/12)</f>
        <v>286.66314638952929</v>
      </c>
      <c r="K43" s="247">
        <f t="shared" si="2"/>
        <v>45002.39587972984</v>
      </c>
      <c r="M43" s="251"/>
      <c r="N43" s="252"/>
      <c r="O43" s="104"/>
      <c r="P43" s="104"/>
      <c r="R43" s="248">
        <f t="shared" si="3"/>
        <v>63</v>
      </c>
      <c r="S43" s="247">
        <f t="shared" si="4"/>
        <v>0</v>
      </c>
      <c r="T43" s="247">
        <f>U42*'[1]Capital Sources&amp;Uses'!$D$22/12</f>
        <v>0</v>
      </c>
      <c r="U43" s="247">
        <f t="shared" si="5"/>
        <v>0</v>
      </c>
      <c r="W43" s="248">
        <f t="shared" si="6"/>
        <v>75</v>
      </c>
      <c r="X43" s="247">
        <f t="shared" si="7"/>
        <v>0</v>
      </c>
      <c r="Y43" s="247">
        <f>Z42*'[1]Capital Sources&amp;Uses'!$E$22/12</f>
        <v>0</v>
      </c>
      <c r="Z43" s="247">
        <f t="shared" si="8"/>
        <v>0</v>
      </c>
      <c r="AB43" s="248">
        <f t="shared" si="9"/>
        <v>87</v>
      </c>
      <c r="AC43" s="240">
        <f t="shared" si="10"/>
        <v>0</v>
      </c>
      <c r="AD43" s="240">
        <f>AE42*'[1]Capital Sources&amp;Uses'!$F$22/12</f>
        <v>0</v>
      </c>
      <c r="AE43" s="240">
        <f t="shared" si="11"/>
        <v>0</v>
      </c>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row>
    <row r="44" spans="8:60" ht="16.5" thickTop="1" thickBot="1" x14ac:dyDescent="0.3">
      <c r="H44" s="248">
        <f t="shared" si="1"/>
        <v>40</v>
      </c>
      <c r="I44" s="247">
        <f t="shared" si="0"/>
        <v>1150.3706889843786</v>
      </c>
      <c r="J44" s="247">
        <f>K43*('[1]Capital Sources&amp;Uses'!$B$22/12)</f>
        <v>281.26497424831149</v>
      </c>
      <c r="K44" s="247">
        <f t="shared" si="2"/>
        <v>44133.29016499377</v>
      </c>
      <c r="M44" s="251"/>
      <c r="N44" s="252"/>
      <c r="O44" s="104"/>
      <c r="P44" s="104"/>
      <c r="R44" s="248">
        <f t="shared" si="3"/>
        <v>64</v>
      </c>
      <c r="S44" s="247">
        <f t="shared" si="4"/>
        <v>0</v>
      </c>
      <c r="T44" s="247">
        <f>U43*'[1]Capital Sources&amp;Uses'!$D$22/12</f>
        <v>0</v>
      </c>
      <c r="U44" s="247">
        <f t="shared" si="5"/>
        <v>0</v>
      </c>
      <c r="W44" s="248">
        <f t="shared" si="6"/>
        <v>76</v>
      </c>
      <c r="X44" s="247">
        <f t="shared" si="7"/>
        <v>0</v>
      </c>
      <c r="Y44" s="247">
        <f>Z43*'[1]Capital Sources&amp;Uses'!$E$22/12</f>
        <v>0</v>
      </c>
      <c r="Z44" s="247">
        <f t="shared" si="8"/>
        <v>0</v>
      </c>
      <c r="AB44" s="248">
        <f t="shared" si="9"/>
        <v>88</v>
      </c>
      <c r="AC44" s="240">
        <f t="shared" si="10"/>
        <v>0</v>
      </c>
      <c r="AD44" s="240">
        <f>AE43*'[1]Capital Sources&amp;Uses'!$F$22/12</f>
        <v>0</v>
      </c>
      <c r="AE44" s="240">
        <f t="shared" si="11"/>
        <v>0</v>
      </c>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row>
    <row r="45" spans="8:60" ht="16.5" thickTop="1" thickBot="1" x14ac:dyDescent="0.3">
      <c r="H45" s="248">
        <f t="shared" si="1"/>
        <v>41</v>
      </c>
      <c r="I45" s="247">
        <f t="shared" si="0"/>
        <v>1150.3706889843786</v>
      </c>
      <c r="J45" s="247">
        <f>K44*('[1]Capital Sources&amp;Uses'!$B$22/12)</f>
        <v>275.83306353121105</v>
      </c>
      <c r="K45" s="247">
        <f t="shared" si="2"/>
        <v>43258.752539540597</v>
      </c>
      <c r="M45" s="251"/>
      <c r="N45" s="252"/>
      <c r="O45" s="104"/>
      <c r="P45" s="104"/>
      <c r="R45" s="248">
        <f t="shared" si="3"/>
        <v>65</v>
      </c>
      <c r="S45" s="247">
        <f t="shared" si="4"/>
        <v>0</v>
      </c>
      <c r="T45" s="247">
        <f>U44*'[1]Capital Sources&amp;Uses'!$D$22/12</f>
        <v>0</v>
      </c>
      <c r="U45" s="247">
        <f t="shared" si="5"/>
        <v>0</v>
      </c>
      <c r="W45" s="248">
        <f t="shared" si="6"/>
        <v>77</v>
      </c>
      <c r="X45" s="247">
        <f t="shared" si="7"/>
        <v>0</v>
      </c>
      <c r="Y45" s="247">
        <f>Z44*'[1]Capital Sources&amp;Uses'!$E$22/12</f>
        <v>0</v>
      </c>
      <c r="Z45" s="247">
        <f t="shared" si="8"/>
        <v>0</v>
      </c>
      <c r="AB45" s="248">
        <f t="shared" si="9"/>
        <v>89</v>
      </c>
      <c r="AC45" s="240">
        <f t="shared" si="10"/>
        <v>0</v>
      </c>
      <c r="AD45" s="240">
        <f>AE44*'[1]Capital Sources&amp;Uses'!$F$22/12</f>
        <v>0</v>
      </c>
      <c r="AE45" s="240">
        <f t="shared" si="11"/>
        <v>0</v>
      </c>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row>
    <row r="46" spans="8:60" ht="16.5" thickTop="1" thickBot="1" x14ac:dyDescent="0.3">
      <c r="H46" s="248">
        <f t="shared" si="1"/>
        <v>42</v>
      </c>
      <c r="I46" s="247">
        <f t="shared" si="0"/>
        <v>1150.3706889843786</v>
      </c>
      <c r="J46" s="247">
        <f>K45*('[1]Capital Sources&amp;Uses'!$B$22/12)</f>
        <v>270.3672033721287</v>
      </c>
      <c r="K46" s="247">
        <f t="shared" si="2"/>
        <v>42378.749053928346</v>
      </c>
      <c r="M46" s="251"/>
      <c r="N46" s="252"/>
      <c r="O46" s="104"/>
      <c r="P46" s="104"/>
      <c r="R46" s="248">
        <f t="shared" si="3"/>
        <v>66</v>
      </c>
      <c r="S46" s="247">
        <f t="shared" si="4"/>
        <v>0</v>
      </c>
      <c r="T46" s="247">
        <f>U45*'[1]Capital Sources&amp;Uses'!$D$22/12</f>
        <v>0</v>
      </c>
      <c r="U46" s="247">
        <f t="shared" si="5"/>
        <v>0</v>
      </c>
      <c r="W46" s="248">
        <f t="shared" si="6"/>
        <v>78</v>
      </c>
      <c r="X46" s="247">
        <f t="shared" si="7"/>
        <v>0</v>
      </c>
      <c r="Y46" s="247">
        <f>Z45*'[1]Capital Sources&amp;Uses'!$E$22/12</f>
        <v>0</v>
      </c>
      <c r="Z46" s="247">
        <f t="shared" si="8"/>
        <v>0</v>
      </c>
      <c r="AB46" s="248">
        <f t="shared" si="9"/>
        <v>90</v>
      </c>
      <c r="AC46" s="240">
        <f t="shared" si="10"/>
        <v>0</v>
      </c>
      <c r="AD46" s="240">
        <f>AE45*'[1]Capital Sources&amp;Uses'!$F$22/12</f>
        <v>0</v>
      </c>
      <c r="AE46" s="240">
        <f t="shared" si="11"/>
        <v>0</v>
      </c>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row>
    <row r="47" spans="8:60" ht="16.5" thickTop="1" thickBot="1" x14ac:dyDescent="0.3">
      <c r="H47" s="248">
        <f t="shared" si="1"/>
        <v>43</v>
      </c>
      <c r="I47" s="247">
        <f t="shared" si="0"/>
        <v>1150.3706889843786</v>
      </c>
      <c r="J47" s="247">
        <f>K46*('[1]Capital Sources&amp;Uses'!$B$22/12)</f>
        <v>264.86718158705213</v>
      </c>
      <c r="K47" s="247">
        <f t="shared" si="2"/>
        <v>41493.245546531019</v>
      </c>
      <c r="M47" s="251"/>
      <c r="N47" s="252"/>
      <c r="O47" s="104"/>
      <c r="P47" s="104"/>
      <c r="R47" s="248">
        <f t="shared" si="3"/>
        <v>67</v>
      </c>
      <c r="S47" s="247">
        <f t="shared" si="4"/>
        <v>0</v>
      </c>
      <c r="T47" s="247">
        <f>U46*'[1]Capital Sources&amp;Uses'!$D$22/12</f>
        <v>0</v>
      </c>
      <c r="U47" s="247">
        <f t="shared" si="5"/>
        <v>0</v>
      </c>
      <c r="W47" s="248">
        <f t="shared" si="6"/>
        <v>79</v>
      </c>
      <c r="X47" s="247">
        <f t="shared" si="7"/>
        <v>0</v>
      </c>
      <c r="Y47" s="247">
        <f>Z46*'[1]Capital Sources&amp;Uses'!$E$22/12</f>
        <v>0</v>
      </c>
      <c r="Z47" s="247">
        <f t="shared" si="8"/>
        <v>0</v>
      </c>
      <c r="AB47" s="248">
        <f t="shared" si="9"/>
        <v>91</v>
      </c>
      <c r="AC47" s="240">
        <f t="shared" si="10"/>
        <v>0</v>
      </c>
      <c r="AD47" s="240">
        <f>AE46*'[1]Capital Sources&amp;Uses'!$F$22/12</f>
        <v>0</v>
      </c>
      <c r="AE47" s="240">
        <f t="shared" si="11"/>
        <v>0</v>
      </c>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row>
    <row r="48" spans="8:60" ht="16.5" thickTop="1" thickBot="1" x14ac:dyDescent="0.3">
      <c r="H48" s="248">
        <f t="shared" si="1"/>
        <v>44</v>
      </c>
      <c r="I48" s="247">
        <f t="shared" si="0"/>
        <v>1150.3706889843786</v>
      </c>
      <c r="J48" s="247">
        <f>K47*('[1]Capital Sources&amp;Uses'!$B$22/12)</f>
        <v>259.33278466581885</v>
      </c>
      <c r="K48" s="247">
        <f t="shared" si="2"/>
        <v>40602.207642212459</v>
      </c>
      <c r="M48" s="251"/>
      <c r="N48" s="252"/>
      <c r="O48" s="104"/>
      <c r="P48" s="104"/>
      <c r="R48" s="248">
        <f t="shared" si="3"/>
        <v>68</v>
      </c>
      <c r="S48" s="247">
        <f t="shared" si="4"/>
        <v>0</v>
      </c>
      <c r="T48" s="247">
        <f>U47*'[1]Capital Sources&amp;Uses'!$D$22/12</f>
        <v>0</v>
      </c>
      <c r="U48" s="247">
        <f t="shared" si="5"/>
        <v>0</v>
      </c>
      <c r="W48" s="248">
        <f t="shared" si="6"/>
        <v>80</v>
      </c>
      <c r="X48" s="247">
        <f t="shared" si="7"/>
        <v>0</v>
      </c>
      <c r="Y48" s="247">
        <f>Z47*'[1]Capital Sources&amp;Uses'!$E$22/12</f>
        <v>0</v>
      </c>
      <c r="Z48" s="247">
        <f t="shared" si="8"/>
        <v>0</v>
      </c>
      <c r="AB48" s="248">
        <f t="shared" si="9"/>
        <v>92</v>
      </c>
      <c r="AC48" s="240">
        <f t="shared" si="10"/>
        <v>0</v>
      </c>
      <c r="AD48" s="240">
        <f>AE47*'[1]Capital Sources&amp;Uses'!$F$22/12</f>
        <v>0</v>
      </c>
      <c r="AE48" s="240">
        <f t="shared" si="11"/>
        <v>0</v>
      </c>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row>
    <row r="49" spans="8:60" ht="16.5" thickTop="1" thickBot="1" x14ac:dyDescent="0.3">
      <c r="H49" s="248">
        <f t="shared" si="1"/>
        <v>45</v>
      </c>
      <c r="I49" s="247">
        <f t="shared" si="0"/>
        <v>1150.3706889843786</v>
      </c>
      <c r="J49" s="247">
        <f>K48*('[1]Capital Sources&amp;Uses'!$B$22/12)</f>
        <v>253.76379776382785</v>
      </c>
      <c r="K49" s="247">
        <f t="shared" si="2"/>
        <v>39705.600750991907</v>
      </c>
      <c r="M49" s="251"/>
      <c r="N49" s="252"/>
      <c r="O49" s="104"/>
      <c r="P49" s="104"/>
      <c r="R49" s="248">
        <f t="shared" si="3"/>
        <v>69</v>
      </c>
      <c r="S49" s="247">
        <f t="shared" si="4"/>
        <v>0</v>
      </c>
      <c r="T49" s="247">
        <f>U48*'[1]Capital Sources&amp;Uses'!$D$22/12</f>
        <v>0</v>
      </c>
      <c r="U49" s="247">
        <f t="shared" si="5"/>
        <v>0</v>
      </c>
      <c r="W49" s="248">
        <f t="shared" si="6"/>
        <v>81</v>
      </c>
      <c r="X49" s="247">
        <f t="shared" si="7"/>
        <v>0</v>
      </c>
      <c r="Y49" s="247">
        <f>Z48*'[1]Capital Sources&amp;Uses'!$E$22/12</f>
        <v>0</v>
      </c>
      <c r="Z49" s="247">
        <f t="shared" si="8"/>
        <v>0</v>
      </c>
      <c r="AB49" s="248">
        <f t="shared" si="9"/>
        <v>93</v>
      </c>
      <c r="AC49" s="240">
        <f t="shared" si="10"/>
        <v>0</v>
      </c>
      <c r="AD49" s="240">
        <f>AE48*'[1]Capital Sources&amp;Uses'!$F$22/12</f>
        <v>0</v>
      </c>
      <c r="AE49" s="240">
        <f t="shared" si="11"/>
        <v>0</v>
      </c>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row>
    <row r="50" spans="8:60" ht="16.5" thickTop="1" thickBot="1" x14ac:dyDescent="0.3">
      <c r="H50" s="248">
        <f t="shared" si="1"/>
        <v>46</v>
      </c>
      <c r="I50" s="247">
        <f t="shared" si="0"/>
        <v>1150.3706889843786</v>
      </c>
      <c r="J50" s="247">
        <f>K49*('[1]Capital Sources&amp;Uses'!$B$22/12)</f>
        <v>248.16000469369939</v>
      </c>
      <c r="K50" s="247">
        <f t="shared" si="2"/>
        <v>38803.390066701228</v>
      </c>
      <c r="M50" s="251"/>
      <c r="N50" s="252"/>
      <c r="O50" s="104"/>
      <c r="P50" s="104"/>
      <c r="R50" s="248">
        <f t="shared" si="3"/>
        <v>70</v>
      </c>
      <c r="S50" s="247">
        <f t="shared" si="4"/>
        <v>0</v>
      </c>
      <c r="T50" s="247">
        <f>U49*'[1]Capital Sources&amp;Uses'!$D$22/12</f>
        <v>0</v>
      </c>
      <c r="U50" s="247">
        <f t="shared" si="5"/>
        <v>0</v>
      </c>
      <c r="W50" s="248">
        <f t="shared" si="6"/>
        <v>82</v>
      </c>
      <c r="X50" s="247">
        <f t="shared" si="7"/>
        <v>0</v>
      </c>
      <c r="Y50" s="247">
        <f>Z49*'[1]Capital Sources&amp;Uses'!$E$22/12</f>
        <v>0</v>
      </c>
      <c r="Z50" s="247">
        <f t="shared" si="8"/>
        <v>0</v>
      </c>
      <c r="AB50" s="248">
        <f t="shared" si="9"/>
        <v>94</v>
      </c>
      <c r="AC50" s="240">
        <f t="shared" si="10"/>
        <v>0</v>
      </c>
      <c r="AD50" s="240">
        <f>AE49*'[1]Capital Sources&amp;Uses'!$F$22/12</f>
        <v>0</v>
      </c>
      <c r="AE50" s="240">
        <f t="shared" si="11"/>
        <v>0</v>
      </c>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row>
    <row r="51" spans="8:60" ht="16.5" thickTop="1" thickBot="1" x14ac:dyDescent="0.3">
      <c r="H51" s="248">
        <f t="shared" si="1"/>
        <v>47</v>
      </c>
      <c r="I51" s="247">
        <f t="shared" si="0"/>
        <v>1150.3706889843786</v>
      </c>
      <c r="J51" s="247">
        <f>K50*('[1]Capital Sources&amp;Uses'!$B$22/12)</f>
        <v>242.52118791688264</v>
      </c>
      <c r="K51" s="247">
        <f t="shared" si="2"/>
        <v>37895.540565633732</v>
      </c>
      <c r="M51" s="251"/>
      <c r="N51" s="252"/>
      <c r="O51" s="104"/>
      <c r="P51" s="104"/>
      <c r="R51" s="248">
        <f t="shared" si="3"/>
        <v>71</v>
      </c>
      <c r="S51" s="247">
        <f t="shared" si="4"/>
        <v>0</v>
      </c>
      <c r="T51" s="247">
        <f>U50*'[1]Capital Sources&amp;Uses'!$D$22/12</f>
        <v>0</v>
      </c>
      <c r="U51" s="247">
        <f t="shared" si="5"/>
        <v>0</v>
      </c>
      <c r="W51" s="248">
        <f t="shared" si="6"/>
        <v>83</v>
      </c>
      <c r="X51" s="247">
        <f t="shared" si="7"/>
        <v>0</v>
      </c>
      <c r="Y51" s="247">
        <f>Z50*'[1]Capital Sources&amp;Uses'!$E$22/12</f>
        <v>0</v>
      </c>
      <c r="Z51" s="247">
        <f t="shared" si="8"/>
        <v>0</v>
      </c>
      <c r="AB51" s="248">
        <f t="shared" si="9"/>
        <v>95</v>
      </c>
      <c r="AC51" s="240">
        <f t="shared" si="10"/>
        <v>0</v>
      </c>
      <c r="AD51" s="240">
        <f>AE50*'[1]Capital Sources&amp;Uses'!$F$22/12</f>
        <v>0</v>
      </c>
      <c r="AE51" s="240">
        <f t="shared" si="11"/>
        <v>0</v>
      </c>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8:60" ht="16.5" thickTop="1" thickBot="1" x14ac:dyDescent="0.3">
      <c r="H52" s="248">
        <f t="shared" si="1"/>
        <v>48</v>
      </c>
      <c r="I52" s="247">
        <f t="shared" si="0"/>
        <v>1150.3706889843786</v>
      </c>
      <c r="J52" s="247">
        <f>K51*('[1]Capital Sources&amp;Uses'!$B$22/12)</f>
        <v>236.8471285352108</v>
      </c>
      <c r="K52" s="247">
        <f t="shared" si="2"/>
        <v>36982.017005184563</v>
      </c>
      <c r="M52" s="251"/>
      <c r="N52" s="252"/>
      <c r="O52" s="104"/>
      <c r="P52" s="104"/>
      <c r="R52" s="248">
        <f t="shared" si="3"/>
        <v>72</v>
      </c>
      <c r="S52" s="247">
        <f t="shared" si="4"/>
        <v>0</v>
      </c>
      <c r="T52" s="247">
        <f>U51*'[1]Capital Sources&amp;Uses'!$D$22/12</f>
        <v>0</v>
      </c>
      <c r="U52" s="247">
        <f t="shared" si="5"/>
        <v>0</v>
      </c>
      <c r="W52" s="248">
        <f t="shared" si="6"/>
        <v>84</v>
      </c>
      <c r="X52" s="247">
        <f t="shared" si="7"/>
        <v>0</v>
      </c>
      <c r="Y52" s="247">
        <f>Z51*'[1]Capital Sources&amp;Uses'!$E$22/12</f>
        <v>0</v>
      </c>
      <c r="Z52" s="247">
        <f t="shared" si="8"/>
        <v>0</v>
      </c>
      <c r="AB52" s="248">
        <f t="shared" si="9"/>
        <v>96</v>
      </c>
      <c r="AC52" s="240">
        <f t="shared" si="10"/>
        <v>0</v>
      </c>
      <c r="AD52" s="240">
        <f>AE51*'[1]Capital Sources&amp;Uses'!$F$22/12</f>
        <v>0</v>
      </c>
      <c r="AE52" s="240">
        <f t="shared" si="11"/>
        <v>0</v>
      </c>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row>
    <row r="53" spans="8:60" ht="16.5" thickTop="1" thickBot="1" x14ac:dyDescent="0.3">
      <c r="H53" s="248">
        <f t="shared" si="1"/>
        <v>49</v>
      </c>
      <c r="I53" s="247">
        <f t="shared" si="0"/>
        <v>1150.3706889843786</v>
      </c>
      <c r="J53" s="247">
        <f>K52*('[1]Capital Sources&amp;Uses'!$B$22/12)</f>
        <v>231.13760628240351</v>
      </c>
      <c r="K53" s="247">
        <f t="shared" si="2"/>
        <v>36062.783922482588</v>
      </c>
      <c r="M53" s="251"/>
      <c r="N53" s="252"/>
      <c r="O53" s="104"/>
      <c r="P53" s="104"/>
      <c r="R53" s="248">
        <f t="shared" si="3"/>
        <v>73</v>
      </c>
      <c r="S53" s="247">
        <f t="shared" si="4"/>
        <v>0</v>
      </c>
      <c r="T53" s="247">
        <f>U52*'[1]Capital Sources&amp;Uses'!$D$22/12</f>
        <v>0</v>
      </c>
      <c r="U53" s="247">
        <f t="shared" si="5"/>
        <v>0</v>
      </c>
      <c r="W53" s="248">
        <f t="shared" si="6"/>
        <v>85</v>
      </c>
      <c r="X53" s="247">
        <f t="shared" si="7"/>
        <v>0</v>
      </c>
      <c r="Y53" s="247">
        <f>Z52*'[1]Capital Sources&amp;Uses'!$E$22/12</f>
        <v>0</v>
      </c>
      <c r="Z53" s="247">
        <f t="shared" si="8"/>
        <v>0</v>
      </c>
      <c r="AB53" s="248">
        <f t="shared" si="9"/>
        <v>97</v>
      </c>
      <c r="AC53" s="240">
        <f t="shared" si="10"/>
        <v>0</v>
      </c>
      <c r="AD53" s="240">
        <f>AE52*'[1]Capital Sources&amp;Uses'!$F$22/12</f>
        <v>0</v>
      </c>
      <c r="AE53" s="240">
        <f t="shared" si="11"/>
        <v>0</v>
      </c>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row>
    <row r="54" spans="8:60" ht="16.5" thickTop="1" thickBot="1" x14ac:dyDescent="0.3">
      <c r="H54" s="248">
        <f t="shared" si="1"/>
        <v>50</v>
      </c>
      <c r="I54" s="247">
        <f t="shared" si="0"/>
        <v>1150.3706889843786</v>
      </c>
      <c r="J54" s="247">
        <f>K53*('[1]Capital Sources&amp;Uses'!$B$22/12)</f>
        <v>225.39239951551616</v>
      </c>
      <c r="K54" s="247">
        <f t="shared" si="2"/>
        <v>35137.805633013719</v>
      </c>
      <c r="M54" s="251"/>
      <c r="N54" s="252"/>
      <c r="O54" s="104"/>
      <c r="P54" s="104"/>
      <c r="R54" s="248">
        <f t="shared" si="3"/>
        <v>74</v>
      </c>
      <c r="S54" s="247">
        <f t="shared" si="4"/>
        <v>0</v>
      </c>
      <c r="T54" s="247">
        <f>U53*'[1]Capital Sources&amp;Uses'!$D$22/12</f>
        <v>0</v>
      </c>
      <c r="U54" s="247">
        <f t="shared" si="5"/>
        <v>0</v>
      </c>
      <c r="W54" s="248">
        <f t="shared" si="6"/>
        <v>86</v>
      </c>
      <c r="X54" s="247">
        <f t="shared" si="7"/>
        <v>0</v>
      </c>
      <c r="Y54" s="247">
        <f>Z53*'[1]Capital Sources&amp;Uses'!$E$22/12</f>
        <v>0</v>
      </c>
      <c r="Z54" s="247">
        <f t="shared" si="8"/>
        <v>0</v>
      </c>
      <c r="AB54" s="248">
        <f t="shared" si="9"/>
        <v>98</v>
      </c>
      <c r="AC54" s="240">
        <f t="shared" si="10"/>
        <v>0</v>
      </c>
      <c r="AD54" s="240">
        <f>AE53*'[1]Capital Sources&amp;Uses'!$F$22/12</f>
        <v>0</v>
      </c>
      <c r="AE54" s="240">
        <f t="shared" si="11"/>
        <v>0</v>
      </c>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row>
    <row r="55" spans="8:60" ht="16.5" thickTop="1" thickBot="1" x14ac:dyDescent="0.3">
      <c r="H55" s="248">
        <f t="shared" si="1"/>
        <v>51</v>
      </c>
      <c r="I55" s="247">
        <f t="shared" si="0"/>
        <v>1150.3706889843786</v>
      </c>
      <c r="J55" s="247">
        <f>K54*('[1]Capital Sources&amp;Uses'!$B$22/12)</f>
        <v>219.61128520633574</v>
      </c>
      <c r="K55" s="247">
        <f t="shared" si="2"/>
        <v>34207.046229235675</v>
      </c>
      <c r="M55" s="251"/>
      <c r="N55" s="252"/>
      <c r="O55" s="104"/>
      <c r="P55" s="104"/>
      <c r="R55" s="248">
        <f t="shared" si="3"/>
        <v>75</v>
      </c>
      <c r="S55" s="247">
        <f t="shared" si="4"/>
        <v>0</v>
      </c>
      <c r="T55" s="247">
        <f>U54*'[1]Capital Sources&amp;Uses'!$D$22/12</f>
        <v>0</v>
      </c>
      <c r="U55" s="247">
        <f t="shared" si="5"/>
        <v>0</v>
      </c>
      <c r="W55" s="248">
        <f t="shared" si="6"/>
        <v>87</v>
      </c>
      <c r="X55" s="247">
        <f t="shared" si="7"/>
        <v>0</v>
      </c>
      <c r="Y55" s="247">
        <f>Z54*'[1]Capital Sources&amp;Uses'!$E$22/12</f>
        <v>0</v>
      </c>
      <c r="Z55" s="247">
        <f t="shared" si="8"/>
        <v>0</v>
      </c>
      <c r="AB55" s="248">
        <f t="shared" si="9"/>
        <v>99</v>
      </c>
      <c r="AC55" s="240">
        <f t="shared" si="10"/>
        <v>0</v>
      </c>
      <c r="AD55" s="240">
        <f>AE54*'[1]Capital Sources&amp;Uses'!$F$22/12</f>
        <v>0</v>
      </c>
      <c r="AE55" s="240">
        <f t="shared" si="11"/>
        <v>0</v>
      </c>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row>
    <row r="56" spans="8:60" ht="16.5" thickTop="1" thickBot="1" x14ac:dyDescent="0.3">
      <c r="H56" s="248">
        <f t="shared" si="1"/>
        <v>52</v>
      </c>
      <c r="I56" s="247">
        <f t="shared" si="0"/>
        <v>1150.3706889843786</v>
      </c>
      <c r="J56" s="247">
        <f>K55*('[1]Capital Sources&amp;Uses'!$B$22/12)</f>
        <v>213.79403893272294</v>
      </c>
      <c r="K56" s="247">
        <f t="shared" si="2"/>
        <v>33270.469579184013</v>
      </c>
      <c r="M56" s="251"/>
      <c r="N56" s="252"/>
      <c r="O56" s="104"/>
      <c r="P56" s="104"/>
      <c r="R56" s="248">
        <f t="shared" si="3"/>
        <v>76</v>
      </c>
      <c r="S56" s="247">
        <f t="shared" si="4"/>
        <v>0</v>
      </c>
      <c r="T56" s="247">
        <f>U55*'[1]Capital Sources&amp;Uses'!$D$22/12</f>
        <v>0</v>
      </c>
      <c r="U56" s="247">
        <f t="shared" si="5"/>
        <v>0</v>
      </c>
      <c r="W56" s="248">
        <f t="shared" si="6"/>
        <v>88</v>
      </c>
      <c r="X56" s="247">
        <f t="shared" si="7"/>
        <v>0</v>
      </c>
      <c r="Y56" s="247">
        <f>Z55*'[1]Capital Sources&amp;Uses'!$E$22/12</f>
        <v>0</v>
      </c>
      <c r="Z56" s="247">
        <f t="shared" si="8"/>
        <v>0</v>
      </c>
      <c r="AB56" s="248">
        <f t="shared" si="9"/>
        <v>100</v>
      </c>
      <c r="AC56" s="240">
        <f t="shared" si="10"/>
        <v>0</v>
      </c>
      <c r="AD56" s="240">
        <f>AE55*'[1]Capital Sources&amp;Uses'!$F$22/12</f>
        <v>0</v>
      </c>
      <c r="AE56" s="240">
        <f t="shared" si="11"/>
        <v>0</v>
      </c>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row>
    <row r="57" spans="8:60" ht="16.5" thickTop="1" thickBot="1" x14ac:dyDescent="0.3">
      <c r="H57" s="248">
        <f t="shared" si="1"/>
        <v>53</v>
      </c>
      <c r="I57" s="247">
        <f t="shared" si="0"/>
        <v>1150.3706889843786</v>
      </c>
      <c r="J57" s="247">
        <f>K56*('[1]Capital Sources&amp;Uses'!$B$22/12)</f>
        <v>207.94043486990006</v>
      </c>
      <c r="K57" s="247">
        <f t="shared" si="2"/>
        <v>32328.039325069534</v>
      </c>
      <c r="M57" s="251"/>
      <c r="N57" s="252"/>
      <c r="O57" s="104"/>
      <c r="P57" s="104"/>
      <c r="R57" s="248">
        <f t="shared" si="3"/>
        <v>77</v>
      </c>
      <c r="S57" s="247">
        <f t="shared" si="4"/>
        <v>0</v>
      </c>
      <c r="T57" s="247">
        <f>U56*'[1]Capital Sources&amp;Uses'!$D$22/12</f>
        <v>0</v>
      </c>
      <c r="U57" s="247">
        <f t="shared" si="5"/>
        <v>0</v>
      </c>
      <c r="W57" s="248">
        <f t="shared" si="6"/>
        <v>89</v>
      </c>
      <c r="X57" s="247">
        <f t="shared" si="7"/>
        <v>0</v>
      </c>
      <c r="Y57" s="247">
        <f>Z56*'[1]Capital Sources&amp;Uses'!$E$22/12</f>
        <v>0</v>
      </c>
      <c r="Z57" s="247">
        <f t="shared" si="8"/>
        <v>0</v>
      </c>
      <c r="AB57" s="248">
        <f t="shared" si="9"/>
        <v>101</v>
      </c>
      <c r="AC57" s="240">
        <f t="shared" si="10"/>
        <v>0</v>
      </c>
      <c r="AD57" s="240">
        <f>AE56*'[1]Capital Sources&amp;Uses'!$F$22/12</f>
        <v>0</v>
      </c>
      <c r="AE57" s="240">
        <f t="shared" si="11"/>
        <v>0</v>
      </c>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row>
    <row r="58" spans="8:60" ht="16.5" thickTop="1" thickBot="1" x14ac:dyDescent="0.3">
      <c r="H58" s="248">
        <f t="shared" si="1"/>
        <v>54</v>
      </c>
      <c r="I58" s="247">
        <f t="shared" si="0"/>
        <v>1150.3706889843786</v>
      </c>
      <c r="J58" s="247">
        <f>K57*('[1]Capital Sources&amp;Uses'!$B$22/12)</f>
        <v>202.05024578168457</v>
      </c>
      <c r="K58" s="247">
        <f t="shared" si="2"/>
        <v>31379.71888186684</v>
      </c>
      <c r="M58" s="251"/>
      <c r="N58" s="252"/>
      <c r="O58" s="104"/>
      <c r="P58" s="104"/>
      <c r="R58" s="248">
        <f t="shared" si="3"/>
        <v>78</v>
      </c>
      <c r="S58" s="247">
        <f t="shared" si="4"/>
        <v>0</v>
      </c>
      <c r="T58" s="247">
        <f>U57*'[1]Capital Sources&amp;Uses'!$D$22/12</f>
        <v>0</v>
      </c>
      <c r="U58" s="247">
        <f t="shared" si="5"/>
        <v>0</v>
      </c>
      <c r="W58" s="248">
        <f t="shared" si="6"/>
        <v>90</v>
      </c>
      <c r="X58" s="247">
        <f t="shared" si="7"/>
        <v>0</v>
      </c>
      <c r="Y58" s="247">
        <f>Z57*'[1]Capital Sources&amp;Uses'!$E$22/12</f>
        <v>0</v>
      </c>
      <c r="Z58" s="247">
        <f t="shared" si="8"/>
        <v>0</v>
      </c>
      <c r="AB58" s="248">
        <f t="shared" si="9"/>
        <v>102</v>
      </c>
      <c r="AC58" s="240">
        <f t="shared" si="10"/>
        <v>0</v>
      </c>
      <c r="AD58" s="240">
        <f>AE57*'[1]Capital Sources&amp;Uses'!$F$22/12</f>
        <v>0</v>
      </c>
      <c r="AE58" s="240">
        <f t="shared" si="11"/>
        <v>0</v>
      </c>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row>
    <row r="59" spans="8:60" ht="16.5" thickTop="1" thickBot="1" x14ac:dyDescent="0.3">
      <c r="H59" s="248">
        <f t="shared" si="1"/>
        <v>55</v>
      </c>
      <c r="I59" s="247">
        <f t="shared" si="0"/>
        <v>1150.3706889843786</v>
      </c>
      <c r="J59" s="247">
        <f>K58*('[1]Capital Sources&amp;Uses'!$B$22/12)</f>
        <v>196.12324301166774</v>
      </c>
      <c r="K59" s="247">
        <f t="shared" si="2"/>
        <v>30425.471435894131</v>
      </c>
      <c r="M59" s="251"/>
      <c r="N59" s="252"/>
      <c r="O59" s="104"/>
      <c r="P59" s="104"/>
      <c r="R59" s="248">
        <f t="shared" si="3"/>
        <v>79</v>
      </c>
      <c r="S59" s="247">
        <f t="shared" si="4"/>
        <v>0</v>
      </c>
      <c r="T59" s="247">
        <f>U58*'[1]Capital Sources&amp;Uses'!$D$22/12</f>
        <v>0</v>
      </c>
      <c r="U59" s="247">
        <f t="shared" si="5"/>
        <v>0</v>
      </c>
      <c r="W59" s="248">
        <f t="shared" si="6"/>
        <v>91</v>
      </c>
      <c r="X59" s="247">
        <f t="shared" si="7"/>
        <v>0</v>
      </c>
      <c r="Y59" s="247">
        <f>Z58*'[1]Capital Sources&amp;Uses'!$E$22/12</f>
        <v>0</v>
      </c>
      <c r="Z59" s="247">
        <f t="shared" si="8"/>
        <v>0</v>
      </c>
      <c r="AB59" s="248">
        <f t="shared" si="9"/>
        <v>103</v>
      </c>
      <c r="AC59" s="240">
        <f t="shared" si="10"/>
        <v>0</v>
      </c>
      <c r="AD59" s="240">
        <f>AE58*'[1]Capital Sources&amp;Uses'!$F$22/12</f>
        <v>0</v>
      </c>
      <c r="AE59" s="240">
        <f t="shared" si="11"/>
        <v>0</v>
      </c>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row>
    <row r="60" spans="8:60" ht="16.5" thickTop="1" thickBot="1" x14ac:dyDescent="0.3">
      <c r="H60" s="248">
        <f t="shared" si="1"/>
        <v>56</v>
      </c>
      <c r="I60" s="247">
        <f t="shared" si="0"/>
        <v>1150.3706889843786</v>
      </c>
      <c r="J60" s="247">
        <f>K59*('[1]Capital Sources&amp;Uses'!$B$22/12)</f>
        <v>190.1591964743383</v>
      </c>
      <c r="K60" s="247">
        <f t="shared" si="2"/>
        <v>29465.259943384091</v>
      </c>
      <c r="M60" s="251"/>
      <c r="N60" s="252"/>
      <c r="O60" s="104"/>
      <c r="P60" s="104"/>
      <c r="R60" s="248">
        <f t="shared" si="3"/>
        <v>80</v>
      </c>
      <c r="S60" s="247">
        <f t="shared" si="4"/>
        <v>0</v>
      </c>
      <c r="T60" s="247">
        <f>U59*'[1]Capital Sources&amp;Uses'!$D$22/12</f>
        <v>0</v>
      </c>
      <c r="U60" s="247">
        <f t="shared" si="5"/>
        <v>0</v>
      </c>
      <c r="W60" s="248">
        <f t="shared" si="6"/>
        <v>92</v>
      </c>
      <c r="X60" s="247">
        <f t="shared" si="7"/>
        <v>0</v>
      </c>
      <c r="Y60" s="247">
        <f>Z59*'[1]Capital Sources&amp;Uses'!$E$22/12</f>
        <v>0</v>
      </c>
      <c r="Z60" s="247">
        <f t="shared" si="8"/>
        <v>0</v>
      </c>
      <c r="AB60" s="248">
        <f t="shared" si="9"/>
        <v>104</v>
      </c>
      <c r="AC60" s="240">
        <f t="shared" si="10"/>
        <v>0</v>
      </c>
      <c r="AD60" s="240">
        <f>AE59*'[1]Capital Sources&amp;Uses'!$F$22/12</f>
        <v>0</v>
      </c>
      <c r="AE60" s="240">
        <f t="shared" si="11"/>
        <v>0</v>
      </c>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row>
    <row r="61" spans="8:60" ht="16.5" thickTop="1" thickBot="1" x14ac:dyDescent="0.3">
      <c r="H61" s="248">
        <f t="shared" si="1"/>
        <v>57</v>
      </c>
      <c r="I61" s="247">
        <f t="shared" si="0"/>
        <v>1150.3706889843786</v>
      </c>
      <c r="J61" s="247">
        <f>K60*('[1]Capital Sources&amp;Uses'!$B$22/12)</f>
        <v>184.15787464615056</v>
      </c>
      <c r="K61" s="247">
        <f t="shared" si="2"/>
        <v>28499.047129045863</v>
      </c>
      <c r="M61" s="251"/>
      <c r="N61" s="252"/>
      <c r="O61" s="104"/>
      <c r="P61" s="104"/>
      <c r="R61" s="248">
        <f t="shared" si="3"/>
        <v>81</v>
      </c>
      <c r="S61" s="247">
        <f t="shared" si="4"/>
        <v>0</v>
      </c>
      <c r="T61" s="247">
        <f>U60*'[1]Capital Sources&amp;Uses'!$D$22/12</f>
        <v>0</v>
      </c>
      <c r="U61" s="247">
        <f t="shared" si="5"/>
        <v>0</v>
      </c>
      <c r="W61" s="248">
        <f t="shared" si="6"/>
        <v>93</v>
      </c>
      <c r="X61" s="247">
        <f t="shared" si="7"/>
        <v>0</v>
      </c>
      <c r="Y61" s="247">
        <f>Z60*'[1]Capital Sources&amp;Uses'!$E$22/12</f>
        <v>0</v>
      </c>
      <c r="Z61" s="247">
        <f t="shared" si="8"/>
        <v>0</v>
      </c>
      <c r="AB61" s="248">
        <f t="shared" si="9"/>
        <v>105</v>
      </c>
      <c r="AC61" s="240">
        <f t="shared" si="10"/>
        <v>0</v>
      </c>
      <c r="AD61" s="240">
        <f>AE60*'[1]Capital Sources&amp;Uses'!$F$22/12</f>
        <v>0</v>
      </c>
      <c r="AE61" s="240">
        <f t="shared" si="11"/>
        <v>0</v>
      </c>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row>
    <row r="62" spans="8:60" ht="16.5" thickTop="1" thickBot="1" x14ac:dyDescent="0.3">
      <c r="H62" s="248">
        <f t="shared" si="1"/>
        <v>58</v>
      </c>
      <c r="I62" s="247">
        <f t="shared" si="0"/>
        <v>1150.3706889843786</v>
      </c>
      <c r="J62" s="247">
        <f>K61*('[1]Capital Sources&amp;Uses'!$B$22/12)</f>
        <v>178.11904455653664</v>
      </c>
      <c r="K62" s="247">
        <f t="shared" si="2"/>
        <v>27526.795484618022</v>
      </c>
      <c r="M62" s="251"/>
      <c r="N62" s="252"/>
      <c r="O62" s="104"/>
      <c r="P62" s="104"/>
      <c r="R62" s="248">
        <f t="shared" si="3"/>
        <v>82</v>
      </c>
      <c r="S62" s="247">
        <f t="shared" si="4"/>
        <v>0</v>
      </c>
      <c r="T62" s="247">
        <f>U61*'[1]Capital Sources&amp;Uses'!$D$22/12</f>
        <v>0</v>
      </c>
      <c r="U62" s="247">
        <f t="shared" si="5"/>
        <v>0</v>
      </c>
      <c r="W62" s="248">
        <f t="shared" si="6"/>
        <v>94</v>
      </c>
      <c r="X62" s="247">
        <f t="shared" si="7"/>
        <v>0</v>
      </c>
      <c r="Y62" s="247">
        <f>Z61*'[1]Capital Sources&amp;Uses'!$E$22/12</f>
        <v>0</v>
      </c>
      <c r="Z62" s="247">
        <f t="shared" si="8"/>
        <v>0</v>
      </c>
      <c r="AB62" s="248">
        <f t="shared" si="9"/>
        <v>106</v>
      </c>
      <c r="AC62" s="240">
        <f t="shared" si="10"/>
        <v>0</v>
      </c>
      <c r="AD62" s="240">
        <f>AE61*'[1]Capital Sources&amp;Uses'!$F$22/12</f>
        <v>0</v>
      </c>
      <c r="AE62" s="240">
        <f t="shared" si="11"/>
        <v>0</v>
      </c>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row>
    <row r="63" spans="8:60" ht="16.5" thickTop="1" thickBot="1" x14ac:dyDescent="0.3">
      <c r="H63" s="248">
        <f t="shared" si="1"/>
        <v>59</v>
      </c>
      <c r="I63" s="247">
        <f t="shared" si="0"/>
        <v>1150.3706889843786</v>
      </c>
      <c r="J63" s="247">
        <f>K62*('[1]Capital Sources&amp;Uses'!$B$22/12)</f>
        <v>172.04247177886262</v>
      </c>
      <c r="K63" s="247">
        <f t="shared" si="2"/>
        <v>26548.467267412507</v>
      </c>
      <c r="M63" s="251"/>
      <c r="N63" s="252"/>
      <c r="O63" s="104"/>
      <c r="P63" s="104"/>
      <c r="R63" s="248">
        <f t="shared" si="3"/>
        <v>83</v>
      </c>
      <c r="S63" s="247">
        <f t="shared" si="4"/>
        <v>0</v>
      </c>
      <c r="T63" s="247">
        <f>U62*'[1]Capital Sources&amp;Uses'!$D$22/12</f>
        <v>0</v>
      </c>
      <c r="U63" s="247">
        <f t="shared" si="5"/>
        <v>0</v>
      </c>
      <c r="W63" s="248">
        <f t="shared" si="6"/>
        <v>95</v>
      </c>
      <c r="X63" s="247">
        <f t="shared" si="7"/>
        <v>0</v>
      </c>
      <c r="Y63" s="247">
        <f>Z62*'[1]Capital Sources&amp;Uses'!$E$22/12</f>
        <v>0</v>
      </c>
      <c r="Z63" s="247">
        <f t="shared" si="8"/>
        <v>0</v>
      </c>
      <c r="AB63" s="248">
        <f t="shared" si="9"/>
        <v>107</v>
      </c>
      <c r="AC63" s="240">
        <f t="shared" si="10"/>
        <v>0</v>
      </c>
      <c r="AD63" s="240">
        <f>AE62*'[1]Capital Sources&amp;Uses'!$F$22/12</f>
        <v>0</v>
      </c>
      <c r="AE63" s="240">
        <f t="shared" si="11"/>
        <v>0</v>
      </c>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row>
    <row r="64" spans="8:60" ht="16.5" thickTop="1" thickBot="1" x14ac:dyDescent="0.3">
      <c r="H64" s="248">
        <f t="shared" si="1"/>
        <v>60</v>
      </c>
      <c r="I64" s="247">
        <f t="shared" si="0"/>
        <v>1150.3706889843786</v>
      </c>
      <c r="J64" s="247">
        <f>K63*('[1]Capital Sources&amp;Uses'!$B$22/12)</f>
        <v>165.92792042132817</v>
      </c>
      <c r="K64" s="247">
        <f t="shared" si="2"/>
        <v>25564.024498849456</v>
      </c>
      <c r="M64" s="251"/>
      <c r="N64" s="252"/>
      <c r="O64" s="104"/>
      <c r="P64" s="104"/>
      <c r="R64" s="248">
        <f t="shared" si="3"/>
        <v>84</v>
      </c>
      <c r="S64" s="247">
        <f t="shared" si="4"/>
        <v>0</v>
      </c>
      <c r="T64" s="247">
        <f>U63*'[1]Capital Sources&amp;Uses'!$D$22/12</f>
        <v>0</v>
      </c>
      <c r="U64" s="247">
        <f t="shared" si="5"/>
        <v>0</v>
      </c>
      <c r="W64" s="248">
        <f t="shared" si="6"/>
        <v>96</v>
      </c>
      <c r="X64" s="247">
        <f t="shared" si="7"/>
        <v>0</v>
      </c>
      <c r="Y64" s="247">
        <f>Z63*'[1]Capital Sources&amp;Uses'!$E$22/12</f>
        <v>0</v>
      </c>
      <c r="Z64" s="247">
        <f t="shared" si="8"/>
        <v>0</v>
      </c>
      <c r="AB64" s="248">
        <f t="shared" si="9"/>
        <v>108</v>
      </c>
      <c r="AC64" s="240">
        <f t="shared" si="10"/>
        <v>0</v>
      </c>
      <c r="AD64" s="240">
        <f>AE63*'[1]Capital Sources&amp;Uses'!$F$22/12</f>
        <v>0</v>
      </c>
      <c r="AE64" s="240">
        <f t="shared" si="11"/>
        <v>0</v>
      </c>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row>
    <row r="65" spans="8:60" ht="16.5" thickTop="1" thickBot="1" x14ac:dyDescent="0.3">
      <c r="H65" s="248">
        <f t="shared" si="1"/>
        <v>61</v>
      </c>
      <c r="I65" s="247">
        <f t="shared" si="0"/>
        <v>1150.3706889843786</v>
      </c>
      <c r="J65" s="247">
        <f>K64*('[1]Capital Sources&amp;Uses'!$B$22/12)</f>
        <v>159.77515311780908</v>
      </c>
      <c r="K65" s="247">
        <f t="shared" si="2"/>
        <v>24573.428962982885</v>
      </c>
      <c r="M65" s="251"/>
      <c r="N65" s="252"/>
      <c r="O65" s="104"/>
      <c r="P65" s="104"/>
      <c r="R65" s="248">
        <f t="shared" si="3"/>
        <v>85</v>
      </c>
      <c r="S65" s="247">
        <f t="shared" si="4"/>
        <v>0</v>
      </c>
      <c r="T65" s="247">
        <f>U64*'[1]Capital Sources&amp;Uses'!$D$22/12</f>
        <v>0</v>
      </c>
      <c r="U65" s="247">
        <f t="shared" si="5"/>
        <v>0</v>
      </c>
      <c r="W65" s="248">
        <f t="shared" si="6"/>
        <v>97</v>
      </c>
      <c r="X65" s="247">
        <f t="shared" si="7"/>
        <v>0</v>
      </c>
      <c r="Y65" s="247">
        <f>Z64*'[1]Capital Sources&amp;Uses'!$E$22/12</f>
        <v>0</v>
      </c>
      <c r="Z65" s="247">
        <f t="shared" si="8"/>
        <v>0</v>
      </c>
      <c r="AB65" s="248">
        <f t="shared" si="9"/>
        <v>109</v>
      </c>
      <c r="AC65" s="240">
        <f t="shared" si="10"/>
        <v>0</v>
      </c>
      <c r="AD65" s="240">
        <f>AE64*'[1]Capital Sources&amp;Uses'!$F$22/12</f>
        <v>0</v>
      </c>
      <c r="AE65" s="240">
        <f t="shared" si="11"/>
        <v>0</v>
      </c>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row>
    <row r="66" spans="8:60" ht="16.5" thickTop="1" thickBot="1" x14ac:dyDescent="0.3">
      <c r="H66" s="248">
        <f t="shared" si="1"/>
        <v>62</v>
      </c>
      <c r="I66" s="247">
        <f t="shared" si="0"/>
        <v>1150.3706889843786</v>
      </c>
      <c r="J66" s="247">
        <f>K65*('[1]Capital Sources&amp;Uses'!$B$22/12)</f>
        <v>153.58393101864303</v>
      </c>
      <c r="K66" s="247">
        <f t="shared" si="2"/>
        <v>23576.64220501715</v>
      </c>
      <c r="M66" s="251"/>
      <c r="N66" s="252"/>
      <c r="O66" s="104"/>
      <c r="P66" s="104"/>
      <c r="R66" s="248">
        <f t="shared" si="3"/>
        <v>86</v>
      </c>
      <c r="S66" s="247">
        <f t="shared" si="4"/>
        <v>0</v>
      </c>
      <c r="T66" s="247">
        <f>U65*'[1]Capital Sources&amp;Uses'!$D$22/12</f>
        <v>0</v>
      </c>
      <c r="U66" s="247">
        <f t="shared" si="5"/>
        <v>0</v>
      </c>
      <c r="W66" s="248">
        <f t="shared" si="6"/>
        <v>98</v>
      </c>
      <c r="X66" s="247">
        <f t="shared" si="7"/>
        <v>0</v>
      </c>
      <c r="Y66" s="247">
        <f>Z65*'[1]Capital Sources&amp;Uses'!$E$22/12</f>
        <v>0</v>
      </c>
      <c r="Z66" s="247">
        <f t="shared" si="8"/>
        <v>0</v>
      </c>
      <c r="AB66" s="248">
        <f t="shared" si="9"/>
        <v>110</v>
      </c>
      <c r="AC66" s="240">
        <f t="shared" si="10"/>
        <v>0</v>
      </c>
      <c r="AD66" s="240">
        <f>AE65*'[1]Capital Sources&amp;Uses'!$F$22/12</f>
        <v>0</v>
      </c>
      <c r="AE66" s="240">
        <f t="shared" si="11"/>
        <v>0</v>
      </c>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row>
    <row r="67" spans="8:60" ht="16.5" thickTop="1" thickBot="1" x14ac:dyDescent="0.3">
      <c r="H67" s="248">
        <f t="shared" si="1"/>
        <v>63</v>
      </c>
      <c r="I67" s="247">
        <f t="shared" si="0"/>
        <v>1150.3706889843786</v>
      </c>
      <c r="J67" s="247">
        <f>K66*('[1]Capital Sources&amp;Uses'!$B$22/12)</f>
        <v>147.35401378135717</v>
      </c>
      <c r="K67" s="247">
        <f t="shared" si="2"/>
        <v>22573.62552981413</v>
      </c>
      <c r="M67" s="251"/>
      <c r="N67" s="252"/>
      <c r="O67" s="104"/>
      <c r="P67" s="104"/>
      <c r="R67" s="248">
        <f t="shared" si="3"/>
        <v>87</v>
      </c>
      <c r="S67" s="247">
        <f t="shared" si="4"/>
        <v>0</v>
      </c>
      <c r="T67" s="247">
        <f>U66*'[1]Capital Sources&amp;Uses'!$D$22/12</f>
        <v>0</v>
      </c>
      <c r="U67" s="247">
        <f t="shared" si="5"/>
        <v>0</v>
      </c>
      <c r="W67" s="248">
        <f t="shared" si="6"/>
        <v>99</v>
      </c>
      <c r="X67" s="247">
        <f t="shared" si="7"/>
        <v>0</v>
      </c>
      <c r="Y67" s="247">
        <f>Z66*'[1]Capital Sources&amp;Uses'!$E$22/12</f>
        <v>0</v>
      </c>
      <c r="Z67" s="247">
        <f t="shared" si="8"/>
        <v>0</v>
      </c>
      <c r="AB67" s="248">
        <f t="shared" si="9"/>
        <v>111</v>
      </c>
      <c r="AC67" s="240">
        <f t="shared" si="10"/>
        <v>0</v>
      </c>
      <c r="AD67" s="240">
        <f>AE66*'[1]Capital Sources&amp;Uses'!$F$22/12</f>
        <v>0</v>
      </c>
      <c r="AE67" s="240">
        <f t="shared" si="11"/>
        <v>0</v>
      </c>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row>
    <row r="68" spans="8:60" ht="16.5" thickTop="1" thickBot="1" x14ac:dyDescent="0.3">
      <c r="H68" s="248">
        <f t="shared" si="1"/>
        <v>64</v>
      </c>
      <c r="I68" s="247">
        <f t="shared" si="0"/>
        <v>1150.3706889843786</v>
      </c>
      <c r="J68" s="247">
        <f>K67*('[1]Capital Sources&amp;Uses'!$B$22/12)</f>
        <v>141.08515956133829</v>
      </c>
      <c r="K68" s="247">
        <f t="shared" si="2"/>
        <v>21564.34000039109</v>
      </c>
      <c r="M68" s="251"/>
      <c r="N68" s="252"/>
      <c r="O68" s="104"/>
      <c r="P68" s="104"/>
      <c r="R68" s="248">
        <f t="shared" si="3"/>
        <v>88</v>
      </c>
      <c r="S68" s="247">
        <f t="shared" si="4"/>
        <v>0</v>
      </c>
      <c r="T68" s="247">
        <f>U67*'[1]Capital Sources&amp;Uses'!$D$22/12</f>
        <v>0</v>
      </c>
      <c r="U68" s="247">
        <f t="shared" si="5"/>
        <v>0</v>
      </c>
      <c r="W68" s="248">
        <f t="shared" si="6"/>
        <v>100</v>
      </c>
      <c r="X68" s="247">
        <f t="shared" si="7"/>
        <v>0</v>
      </c>
      <c r="Y68" s="247">
        <f>Z67*'[1]Capital Sources&amp;Uses'!$E$22/12</f>
        <v>0</v>
      </c>
      <c r="Z68" s="247">
        <f t="shared" si="8"/>
        <v>0</v>
      </c>
      <c r="AB68" s="248">
        <f t="shared" si="9"/>
        <v>112</v>
      </c>
      <c r="AC68" s="240">
        <f t="shared" si="10"/>
        <v>0</v>
      </c>
      <c r="AD68" s="240">
        <f>AE67*'[1]Capital Sources&amp;Uses'!$F$22/12</f>
        <v>0</v>
      </c>
      <c r="AE68" s="240">
        <f t="shared" si="11"/>
        <v>0</v>
      </c>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row>
    <row r="69" spans="8:60" ht="16.5" thickTop="1" thickBot="1" x14ac:dyDescent="0.3">
      <c r="H69" s="248">
        <f t="shared" si="1"/>
        <v>65</v>
      </c>
      <c r="I69" s="247">
        <f t="shared" si="0"/>
        <v>1150.3706889843786</v>
      </c>
      <c r="J69" s="247">
        <f>K68*('[1]Capital Sources&amp;Uses'!$B$22/12)</f>
        <v>134.77712500244431</v>
      </c>
      <c r="K69" s="247">
        <f t="shared" si="2"/>
        <v>20548.746436409157</v>
      </c>
      <c r="M69" s="251"/>
      <c r="N69" s="252"/>
      <c r="O69" s="104"/>
      <c r="P69" s="104"/>
      <c r="R69" s="248">
        <f t="shared" si="3"/>
        <v>89</v>
      </c>
      <c r="S69" s="247">
        <f t="shared" si="4"/>
        <v>0</v>
      </c>
      <c r="T69" s="247">
        <f>U68*'[1]Capital Sources&amp;Uses'!$D$22/12</f>
        <v>0</v>
      </c>
      <c r="U69" s="247">
        <f t="shared" si="5"/>
        <v>0</v>
      </c>
      <c r="W69" s="248">
        <f t="shared" si="6"/>
        <v>101</v>
      </c>
      <c r="X69" s="247">
        <f t="shared" si="7"/>
        <v>0</v>
      </c>
      <c r="Y69" s="247">
        <f>Z68*'[1]Capital Sources&amp;Uses'!$E$22/12</f>
        <v>0</v>
      </c>
      <c r="Z69" s="247">
        <f t="shared" si="8"/>
        <v>0</v>
      </c>
      <c r="AB69" s="248">
        <f t="shared" si="9"/>
        <v>113</v>
      </c>
      <c r="AC69" s="240">
        <f t="shared" si="10"/>
        <v>0</v>
      </c>
      <c r="AD69" s="240">
        <f>AE68*'[1]Capital Sources&amp;Uses'!$F$22/12</f>
        <v>0</v>
      </c>
      <c r="AE69" s="240">
        <f t="shared" si="11"/>
        <v>0</v>
      </c>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row>
    <row r="70" spans="8:60" ht="16.5" thickTop="1" thickBot="1" x14ac:dyDescent="0.3">
      <c r="H70" s="248">
        <f t="shared" si="1"/>
        <v>66</v>
      </c>
      <c r="I70" s="247">
        <f t="shared" ref="I70:I124" si="12">IF(K69&gt;0.001, $I$5, 0)</f>
        <v>1150.3706889843786</v>
      </c>
      <c r="J70" s="247">
        <f>K69*('[1]Capital Sources&amp;Uses'!$B$22/12)</f>
        <v>128.42966522755722</v>
      </c>
      <c r="K70" s="247">
        <f t="shared" si="2"/>
        <v>19526.805412652338</v>
      </c>
      <c r="M70" s="251"/>
      <c r="N70" s="252"/>
      <c r="O70" s="104"/>
      <c r="P70" s="104"/>
      <c r="R70" s="248">
        <f t="shared" si="3"/>
        <v>90</v>
      </c>
      <c r="S70" s="247">
        <f t="shared" si="4"/>
        <v>0</v>
      </c>
      <c r="T70" s="247">
        <f>U69*'[1]Capital Sources&amp;Uses'!$D$22/12</f>
        <v>0</v>
      </c>
      <c r="U70" s="247">
        <f t="shared" si="5"/>
        <v>0</v>
      </c>
      <c r="W70" s="248">
        <f t="shared" si="6"/>
        <v>102</v>
      </c>
      <c r="X70" s="247">
        <f t="shared" si="7"/>
        <v>0</v>
      </c>
      <c r="Y70" s="247">
        <f>Z69*'[1]Capital Sources&amp;Uses'!$E$22/12</f>
        <v>0</v>
      </c>
      <c r="Z70" s="247">
        <f t="shared" si="8"/>
        <v>0</v>
      </c>
      <c r="AB70" s="248">
        <f t="shared" si="9"/>
        <v>114</v>
      </c>
      <c r="AC70" s="240">
        <f t="shared" si="10"/>
        <v>0</v>
      </c>
      <c r="AD70" s="240">
        <f>AE69*'[1]Capital Sources&amp;Uses'!$F$22/12</f>
        <v>0</v>
      </c>
      <c r="AE70" s="240">
        <f t="shared" si="11"/>
        <v>0</v>
      </c>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row>
    <row r="71" spans="8:60" ht="16.5" thickTop="1" thickBot="1" x14ac:dyDescent="0.3">
      <c r="H71" s="248">
        <f t="shared" ref="H71:H123" si="13">H70+1</f>
        <v>67</v>
      </c>
      <c r="I71" s="247">
        <f t="shared" si="12"/>
        <v>1150.3706889843786</v>
      </c>
      <c r="J71" s="247">
        <f>K70*('[1]Capital Sources&amp;Uses'!$B$22/12)</f>
        <v>122.0425338290771</v>
      </c>
      <c r="K71" s="247">
        <f t="shared" ref="K71:K124" si="14">K70-I71+J71</f>
        <v>18498.477257497037</v>
      </c>
      <c r="M71" s="251"/>
      <c r="N71" s="252"/>
      <c r="O71" s="104"/>
      <c r="P71" s="104"/>
      <c r="R71" s="248">
        <f t="shared" ref="R71:R123" si="15">R70+1</f>
        <v>91</v>
      </c>
      <c r="S71" s="247">
        <f t="shared" ref="S71:S134" si="16">IF(U70&gt;0.001,S70,0)</f>
        <v>0</v>
      </c>
      <c r="T71" s="247">
        <f>U70*'[1]Capital Sources&amp;Uses'!$D$22/12</f>
        <v>0</v>
      </c>
      <c r="U71" s="247">
        <f t="shared" ref="U71:U134" si="17">U70-S71+T71</f>
        <v>0</v>
      </c>
      <c r="W71" s="248">
        <f t="shared" ref="W71:W123" si="18">W70+1</f>
        <v>103</v>
      </c>
      <c r="X71" s="247">
        <f t="shared" ref="X71:X134" si="19">IF(Z70&gt;0.001,X70,0)</f>
        <v>0</v>
      </c>
      <c r="Y71" s="247">
        <f>Z70*'[1]Capital Sources&amp;Uses'!$E$22/12</f>
        <v>0</v>
      </c>
      <c r="Z71" s="247">
        <f t="shared" ref="Z71:Z134" si="20">Z70-X71+Y71</f>
        <v>0</v>
      </c>
      <c r="AB71" s="248">
        <f t="shared" ref="AB71:AB123" si="21">AB70+1</f>
        <v>115</v>
      </c>
      <c r="AC71" s="240">
        <f t="shared" ref="AC71:AC134" si="22">IF(AE70&gt;0.001,AC70,0)</f>
        <v>0</v>
      </c>
      <c r="AD71" s="240">
        <f>AE70*'[1]Capital Sources&amp;Uses'!$F$22/12</f>
        <v>0</v>
      </c>
      <c r="AE71" s="240">
        <f t="shared" ref="AE71:AE134" si="23">AE70-AC71+AD71</f>
        <v>0</v>
      </c>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row>
    <row r="72" spans="8:60" ht="16.5" thickTop="1" thickBot="1" x14ac:dyDescent="0.3">
      <c r="H72" s="248">
        <f t="shared" si="13"/>
        <v>68</v>
      </c>
      <c r="I72" s="247">
        <f t="shared" si="12"/>
        <v>1150.3706889843786</v>
      </c>
      <c r="J72" s="247">
        <f>K71*('[1]Capital Sources&amp;Uses'!$B$22/12)</f>
        <v>115.61548285935648</v>
      </c>
      <c r="K72" s="247">
        <f t="shared" si="14"/>
        <v>17463.722051372017</v>
      </c>
      <c r="M72" s="251"/>
      <c r="N72" s="252"/>
      <c r="O72" s="104"/>
      <c r="P72" s="104"/>
      <c r="R72" s="248">
        <f t="shared" si="15"/>
        <v>92</v>
      </c>
      <c r="S72" s="247">
        <f t="shared" si="16"/>
        <v>0</v>
      </c>
      <c r="T72" s="247">
        <f>U71*'[1]Capital Sources&amp;Uses'!$D$22/12</f>
        <v>0</v>
      </c>
      <c r="U72" s="247">
        <f t="shared" si="17"/>
        <v>0</v>
      </c>
      <c r="W72" s="248">
        <f t="shared" si="18"/>
        <v>104</v>
      </c>
      <c r="X72" s="247">
        <f t="shared" si="19"/>
        <v>0</v>
      </c>
      <c r="Y72" s="247">
        <f>Z71*'[1]Capital Sources&amp;Uses'!$E$22/12</f>
        <v>0</v>
      </c>
      <c r="Z72" s="247">
        <f t="shared" si="20"/>
        <v>0</v>
      </c>
      <c r="AB72" s="248">
        <f t="shared" si="21"/>
        <v>116</v>
      </c>
      <c r="AC72" s="240">
        <f t="shared" si="22"/>
        <v>0</v>
      </c>
      <c r="AD72" s="240">
        <f>AE71*'[1]Capital Sources&amp;Uses'!$F$22/12</f>
        <v>0</v>
      </c>
      <c r="AE72" s="240">
        <f t="shared" si="23"/>
        <v>0</v>
      </c>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row>
    <row r="73" spans="8:60" ht="16.5" thickTop="1" thickBot="1" x14ac:dyDescent="0.3">
      <c r="H73" s="248">
        <f t="shared" si="13"/>
        <v>69</v>
      </c>
      <c r="I73" s="247">
        <f t="shared" si="12"/>
        <v>1150.3706889843786</v>
      </c>
      <c r="J73" s="247">
        <f>K72*('[1]Capital Sources&amp;Uses'!$B$22/12)</f>
        <v>109.14826282107509</v>
      </c>
      <c r="K73" s="247">
        <f t="shared" si="14"/>
        <v>16422.499625208715</v>
      </c>
      <c r="M73" s="251"/>
      <c r="N73" s="252"/>
      <c r="O73" s="104"/>
      <c r="P73" s="104"/>
      <c r="R73" s="248">
        <f t="shared" si="15"/>
        <v>93</v>
      </c>
      <c r="S73" s="247">
        <f t="shared" si="16"/>
        <v>0</v>
      </c>
      <c r="T73" s="247">
        <f>U72*'[1]Capital Sources&amp;Uses'!$D$22/12</f>
        <v>0</v>
      </c>
      <c r="U73" s="247">
        <f t="shared" si="17"/>
        <v>0</v>
      </c>
      <c r="W73" s="248">
        <f t="shared" si="18"/>
        <v>105</v>
      </c>
      <c r="X73" s="247">
        <f t="shared" si="19"/>
        <v>0</v>
      </c>
      <c r="Y73" s="247">
        <f>Z72*'[1]Capital Sources&amp;Uses'!$E$22/12</f>
        <v>0</v>
      </c>
      <c r="Z73" s="247">
        <f t="shared" si="20"/>
        <v>0</v>
      </c>
      <c r="AB73" s="248">
        <f t="shared" si="21"/>
        <v>117</v>
      </c>
      <c r="AC73" s="240">
        <f t="shared" si="22"/>
        <v>0</v>
      </c>
      <c r="AD73" s="240">
        <f>AE72*'[1]Capital Sources&amp;Uses'!$F$22/12</f>
        <v>0</v>
      </c>
      <c r="AE73" s="240">
        <f t="shared" si="23"/>
        <v>0</v>
      </c>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row>
    <row r="74" spans="8:60" ht="16.5" thickTop="1" thickBot="1" x14ac:dyDescent="0.3">
      <c r="H74" s="248">
        <f t="shared" si="13"/>
        <v>70</v>
      </c>
      <c r="I74" s="247">
        <f t="shared" si="12"/>
        <v>1150.3706889843786</v>
      </c>
      <c r="J74" s="247">
        <f>K73*('[1]Capital Sources&amp;Uses'!$B$22/12)</f>
        <v>102.64062265755446</v>
      </c>
      <c r="K74" s="247">
        <f t="shared" si="14"/>
        <v>15374.769558881891</v>
      </c>
      <c r="M74" s="251"/>
      <c r="N74" s="252"/>
      <c r="O74" s="104"/>
      <c r="P74" s="104"/>
      <c r="R74" s="248">
        <f t="shared" si="15"/>
        <v>94</v>
      </c>
      <c r="S74" s="247">
        <f t="shared" si="16"/>
        <v>0</v>
      </c>
      <c r="T74" s="247">
        <f>U73*'[1]Capital Sources&amp;Uses'!$D$22/12</f>
        <v>0</v>
      </c>
      <c r="U74" s="247">
        <f t="shared" si="17"/>
        <v>0</v>
      </c>
      <c r="W74" s="248">
        <f t="shared" si="18"/>
        <v>106</v>
      </c>
      <c r="X74" s="247">
        <f t="shared" si="19"/>
        <v>0</v>
      </c>
      <c r="Y74" s="247">
        <f>Z73*'[1]Capital Sources&amp;Uses'!$E$22/12</f>
        <v>0</v>
      </c>
      <c r="Z74" s="247">
        <f t="shared" si="20"/>
        <v>0</v>
      </c>
      <c r="AB74" s="248">
        <f t="shared" si="21"/>
        <v>118</v>
      </c>
      <c r="AC74" s="240">
        <f t="shared" si="22"/>
        <v>0</v>
      </c>
      <c r="AD74" s="240">
        <f>AE73*'[1]Capital Sources&amp;Uses'!$F$22/12</f>
        <v>0</v>
      </c>
      <c r="AE74" s="240">
        <f t="shared" si="23"/>
        <v>0</v>
      </c>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row>
    <row r="75" spans="8:60" ht="16.5" thickTop="1" thickBot="1" x14ac:dyDescent="0.3">
      <c r="H75" s="248">
        <f t="shared" si="13"/>
        <v>71</v>
      </c>
      <c r="I75" s="247">
        <f t="shared" si="12"/>
        <v>1150.3706889843786</v>
      </c>
      <c r="J75" s="247">
        <f>K74*('[1]Capital Sources&amp;Uses'!$B$22/12)</f>
        <v>96.09230974301181</v>
      </c>
      <c r="K75" s="247">
        <f t="shared" si="14"/>
        <v>14320.491179640525</v>
      </c>
      <c r="M75" s="251"/>
      <c r="N75" s="252"/>
      <c r="O75" s="104"/>
      <c r="P75" s="104"/>
      <c r="R75" s="248">
        <f t="shared" si="15"/>
        <v>95</v>
      </c>
      <c r="S75" s="247">
        <f t="shared" si="16"/>
        <v>0</v>
      </c>
      <c r="T75" s="247">
        <f>U74*'[1]Capital Sources&amp;Uses'!$D$22/12</f>
        <v>0</v>
      </c>
      <c r="U75" s="247">
        <f t="shared" si="17"/>
        <v>0</v>
      </c>
      <c r="W75" s="248">
        <f t="shared" si="18"/>
        <v>107</v>
      </c>
      <c r="X75" s="247">
        <f t="shared" si="19"/>
        <v>0</v>
      </c>
      <c r="Y75" s="247">
        <f>Z74*'[1]Capital Sources&amp;Uses'!$E$22/12</f>
        <v>0</v>
      </c>
      <c r="Z75" s="247">
        <f t="shared" si="20"/>
        <v>0</v>
      </c>
      <c r="AB75" s="248">
        <f t="shared" si="21"/>
        <v>119</v>
      </c>
      <c r="AC75" s="240">
        <f t="shared" si="22"/>
        <v>0</v>
      </c>
      <c r="AD75" s="240">
        <f>AE74*'[1]Capital Sources&amp;Uses'!$F$22/12</f>
        <v>0</v>
      </c>
      <c r="AE75" s="240">
        <f t="shared" si="23"/>
        <v>0</v>
      </c>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row>
    <row r="76" spans="8:60" ht="16.5" thickTop="1" thickBot="1" x14ac:dyDescent="0.3">
      <c r="H76" s="248">
        <f t="shared" si="13"/>
        <v>72</v>
      </c>
      <c r="I76" s="247">
        <f t="shared" si="12"/>
        <v>1150.3706889843786</v>
      </c>
      <c r="J76" s="247">
        <f>K75*('[1]Capital Sources&amp;Uses'!$B$22/12)</f>
        <v>89.503069872753272</v>
      </c>
      <c r="K76" s="247">
        <f t="shared" si="14"/>
        <v>13259.6235605289</v>
      </c>
      <c r="M76" s="251"/>
      <c r="N76" s="252"/>
      <c r="O76" s="104"/>
      <c r="P76" s="104"/>
      <c r="R76" s="248">
        <f t="shared" si="15"/>
        <v>96</v>
      </c>
      <c r="S76" s="247">
        <f t="shared" si="16"/>
        <v>0</v>
      </c>
      <c r="T76" s="247">
        <f>U75*'[1]Capital Sources&amp;Uses'!$D$22/12</f>
        <v>0</v>
      </c>
      <c r="U76" s="247">
        <f t="shared" si="17"/>
        <v>0</v>
      </c>
      <c r="W76" s="248">
        <f t="shared" si="18"/>
        <v>108</v>
      </c>
      <c r="X76" s="247">
        <f t="shared" si="19"/>
        <v>0</v>
      </c>
      <c r="Y76" s="247">
        <f>Z75*'[1]Capital Sources&amp;Uses'!$E$22/12</f>
        <v>0</v>
      </c>
      <c r="Z76" s="247">
        <f t="shared" si="20"/>
        <v>0</v>
      </c>
      <c r="AB76" s="248">
        <f t="shared" si="21"/>
        <v>120</v>
      </c>
      <c r="AC76" s="240">
        <f t="shared" si="22"/>
        <v>0</v>
      </c>
      <c r="AD76" s="240">
        <f>AE75*'[1]Capital Sources&amp;Uses'!$F$22/12</f>
        <v>0</v>
      </c>
      <c r="AE76" s="240">
        <f t="shared" si="23"/>
        <v>0</v>
      </c>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row>
    <row r="77" spans="8:60" ht="16.5" thickTop="1" thickBot="1" x14ac:dyDescent="0.3">
      <c r="H77" s="248">
        <f t="shared" si="13"/>
        <v>73</v>
      </c>
      <c r="I77" s="247">
        <f t="shared" si="12"/>
        <v>1150.3706889843786</v>
      </c>
      <c r="J77" s="247">
        <f>K76*('[1]Capital Sources&amp;Uses'!$B$22/12)</f>
        <v>82.872647253305615</v>
      </c>
      <c r="K77" s="247">
        <f t="shared" si="14"/>
        <v>12192.125518797828</v>
      </c>
      <c r="M77" s="251"/>
      <c r="N77" s="252"/>
      <c r="O77" s="104"/>
      <c r="P77" s="104"/>
      <c r="R77" s="248">
        <f t="shared" si="15"/>
        <v>97</v>
      </c>
      <c r="S77" s="247">
        <f t="shared" si="16"/>
        <v>0</v>
      </c>
      <c r="T77" s="247">
        <f>U76*'[1]Capital Sources&amp;Uses'!$D$22/12</f>
        <v>0</v>
      </c>
      <c r="U77" s="247">
        <f t="shared" si="17"/>
        <v>0</v>
      </c>
      <c r="W77" s="248">
        <f t="shared" si="18"/>
        <v>109</v>
      </c>
      <c r="X77" s="247">
        <f t="shared" si="19"/>
        <v>0</v>
      </c>
      <c r="Y77" s="247">
        <f>Z76*'[1]Capital Sources&amp;Uses'!$E$22/12</f>
        <v>0</v>
      </c>
      <c r="Z77" s="247">
        <f t="shared" si="20"/>
        <v>0</v>
      </c>
      <c r="AB77" s="248">
        <f t="shared" si="21"/>
        <v>121</v>
      </c>
      <c r="AC77" s="240">
        <f t="shared" si="22"/>
        <v>0</v>
      </c>
      <c r="AD77" s="240">
        <f>AE76*'[1]Capital Sources&amp;Uses'!$F$22/12</f>
        <v>0</v>
      </c>
      <c r="AE77" s="240">
        <f t="shared" si="23"/>
        <v>0</v>
      </c>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row>
    <row r="78" spans="8:60" ht="16.5" thickTop="1" thickBot="1" x14ac:dyDescent="0.3">
      <c r="H78" s="248">
        <f t="shared" si="13"/>
        <v>74</v>
      </c>
      <c r="I78" s="247">
        <f t="shared" si="12"/>
        <v>1150.3706889843786</v>
      </c>
      <c r="J78" s="247">
        <f>K77*('[1]Capital Sources&amp;Uses'!$B$22/12)</f>
        <v>76.20078449248642</v>
      </c>
      <c r="K78" s="247">
        <f t="shared" si="14"/>
        <v>11117.955614305936</v>
      </c>
      <c r="M78" s="251"/>
      <c r="N78" s="252"/>
      <c r="O78" s="104"/>
      <c r="P78" s="104"/>
      <c r="R78" s="248">
        <f t="shared" si="15"/>
        <v>98</v>
      </c>
      <c r="S78" s="247">
        <f t="shared" si="16"/>
        <v>0</v>
      </c>
      <c r="T78" s="247">
        <f>U77*'[1]Capital Sources&amp;Uses'!$D$22/12</f>
        <v>0</v>
      </c>
      <c r="U78" s="247">
        <f t="shared" si="17"/>
        <v>0</v>
      </c>
      <c r="W78" s="248">
        <f t="shared" si="18"/>
        <v>110</v>
      </c>
      <c r="X78" s="247">
        <f t="shared" si="19"/>
        <v>0</v>
      </c>
      <c r="Y78" s="247">
        <f>Z77*'[1]Capital Sources&amp;Uses'!$E$22/12</f>
        <v>0</v>
      </c>
      <c r="Z78" s="247">
        <f t="shared" si="20"/>
        <v>0</v>
      </c>
      <c r="AB78" s="248">
        <f t="shared" si="21"/>
        <v>122</v>
      </c>
      <c r="AC78" s="240">
        <f t="shared" si="22"/>
        <v>0</v>
      </c>
      <c r="AD78" s="240">
        <f>AE77*'[1]Capital Sources&amp;Uses'!$F$22/12</f>
        <v>0</v>
      </c>
      <c r="AE78" s="240">
        <f t="shared" si="23"/>
        <v>0</v>
      </c>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row>
    <row r="79" spans="8:60" ht="16.5" thickTop="1" thickBot="1" x14ac:dyDescent="0.3">
      <c r="H79" s="248">
        <f t="shared" si="13"/>
        <v>75</v>
      </c>
      <c r="I79" s="247">
        <f t="shared" si="12"/>
        <v>1150.3706889843786</v>
      </c>
      <c r="J79" s="247">
        <f>K78*('[1]Capital Sources&amp;Uses'!$B$22/12)</f>
        <v>69.487222589412099</v>
      </c>
      <c r="K79" s="247">
        <f t="shared" si="14"/>
        <v>10037.072147910971</v>
      </c>
      <c r="M79" s="251"/>
      <c r="N79" s="252"/>
      <c r="O79" s="104"/>
      <c r="P79" s="104"/>
      <c r="R79" s="248">
        <f t="shared" si="15"/>
        <v>99</v>
      </c>
      <c r="S79" s="247">
        <f t="shared" si="16"/>
        <v>0</v>
      </c>
      <c r="T79" s="247">
        <f>U78*'[1]Capital Sources&amp;Uses'!$D$22/12</f>
        <v>0</v>
      </c>
      <c r="U79" s="247">
        <f t="shared" si="17"/>
        <v>0</v>
      </c>
      <c r="W79" s="248">
        <f t="shared" si="18"/>
        <v>111</v>
      </c>
      <c r="X79" s="247">
        <f t="shared" si="19"/>
        <v>0</v>
      </c>
      <c r="Y79" s="247">
        <f>Z78*'[1]Capital Sources&amp;Uses'!$E$22/12</f>
        <v>0</v>
      </c>
      <c r="Z79" s="247">
        <f t="shared" si="20"/>
        <v>0</v>
      </c>
      <c r="AB79" s="248">
        <f t="shared" si="21"/>
        <v>123</v>
      </c>
      <c r="AC79" s="240">
        <f t="shared" si="22"/>
        <v>0</v>
      </c>
      <c r="AD79" s="240">
        <f>AE78*'[1]Capital Sources&amp;Uses'!$F$22/12</f>
        <v>0</v>
      </c>
      <c r="AE79" s="240">
        <f t="shared" si="23"/>
        <v>0</v>
      </c>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row>
    <row r="80" spans="8:60" ht="16.5" thickTop="1" thickBot="1" x14ac:dyDescent="0.3">
      <c r="H80" s="248">
        <f t="shared" si="13"/>
        <v>76</v>
      </c>
      <c r="I80" s="247">
        <f t="shared" si="12"/>
        <v>1150.3706889843786</v>
      </c>
      <c r="J80" s="247">
        <f>K79*('[1]Capital Sources&amp;Uses'!$B$22/12)</f>
        <v>62.731700924443558</v>
      </c>
      <c r="K80" s="247">
        <f t="shared" si="14"/>
        <v>8949.4331598510362</v>
      </c>
      <c r="M80" s="251"/>
      <c r="N80" s="252"/>
      <c r="O80" s="104"/>
      <c r="P80" s="104"/>
      <c r="R80" s="248">
        <f t="shared" si="15"/>
        <v>100</v>
      </c>
      <c r="S80" s="247">
        <f t="shared" si="16"/>
        <v>0</v>
      </c>
      <c r="T80" s="247">
        <f>U79*'[1]Capital Sources&amp;Uses'!$D$22/12</f>
        <v>0</v>
      </c>
      <c r="U80" s="247">
        <f t="shared" si="17"/>
        <v>0</v>
      </c>
      <c r="W80" s="248">
        <f t="shared" si="18"/>
        <v>112</v>
      </c>
      <c r="X80" s="247">
        <f t="shared" si="19"/>
        <v>0</v>
      </c>
      <c r="Y80" s="247">
        <f>Z79*'[1]Capital Sources&amp;Uses'!$E$22/12</f>
        <v>0</v>
      </c>
      <c r="Z80" s="247">
        <f t="shared" si="20"/>
        <v>0</v>
      </c>
      <c r="AB80" s="248">
        <f t="shared" si="21"/>
        <v>124</v>
      </c>
      <c r="AC80" s="240">
        <f t="shared" si="22"/>
        <v>0</v>
      </c>
      <c r="AD80" s="240">
        <f>AE79*'[1]Capital Sources&amp;Uses'!$F$22/12</f>
        <v>0</v>
      </c>
      <c r="AE80" s="240">
        <f t="shared" si="23"/>
        <v>0</v>
      </c>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row>
    <row r="81" spans="8:60" ht="16.5" thickTop="1" thickBot="1" x14ac:dyDescent="0.3">
      <c r="H81" s="248">
        <f t="shared" si="13"/>
        <v>77</v>
      </c>
      <c r="I81" s="247">
        <f t="shared" si="12"/>
        <v>1150.3706889843786</v>
      </c>
      <c r="J81" s="247">
        <f>K80*('[1]Capital Sources&amp;Uses'!$B$22/12)</f>
        <v>55.933957249068975</v>
      </c>
      <c r="K81" s="247">
        <f t="shared" si="14"/>
        <v>7854.9964281157263</v>
      </c>
      <c r="M81" s="251"/>
      <c r="N81" s="252"/>
      <c r="O81" s="104"/>
      <c r="P81" s="104"/>
      <c r="R81" s="248">
        <f t="shared" si="15"/>
        <v>101</v>
      </c>
      <c r="S81" s="247">
        <f t="shared" si="16"/>
        <v>0</v>
      </c>
      <c r="T81" s="247">
        <f>U80*'[1]Capital Sources&amp;Uses'!$D$22/12</f>
        <v>0</v>
      </c>
      <c r="U81" s="247">
        <f t="shared" si="17"/>
        <v>0</v>
      </c>
      <c r="W81" s="248">
        <f t="shared" si="18"/>
        <v>113</v>
      </c>
      <c r="X81" s="247">
        <f t="shared" si="19"/>
        <v>0</v>
      </c>
      <c r="Y81" s="247">
        <f>Z80*'[1]Capital Sources&amp;Uses'!$E$22/12</f>
        <v>0</v>
      </c>
      <c r="Z81" s="247">
        <f t="shared" si="20"/>
        <v>0</v>
      </c>
      <c r="AB81" s="248">
        <f t="shared" si="21"/>
        <v>125</v>
      </c>
      <c r="AC81" s="240">
        <f t="shared" si="22"/>
        <v>0</v>
      </c>
      <c r="AD81" s="240">
        <f>AE80*'[1]Capital Sources&amp;Uses'!$F$22/12</f>
        <v>0</v>
      </c>
      <c r="AE81" s="240">
        <f t="shared" si="23"/>
        <v>0</v>
      </c>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row>
    <row r="82" spans="8:60" ht="16.5" thickTop="1" thickBot="1" x14ac:dyDescent="0.3">
      <c r="H82" s="248">
        <f t="shared" si="13"/>
        <v>78</v>
      </c>
      <c r="I82" s="247">
        <f t="shared" si="12"/>
        <v>1150.3706889843786</v>
      </c>
      <c r="J82" s="247">
        <f>K81*('[1]Capital Sources&amp;Uses'!$B$22/12)</f>
        <v>49.093727675723287</v>
      </c>
      <c r="K82" s="247">
        <f t="shared" si="14"/>
        <v>6753.7194668070706</v>
      </c>
      <c r="M82" s="251"/>
      <c r="N82" s="252"/>
      <c r="O82" s="104"/>
      <c r="P82" s="104"/>
      <c r="R82" s="248">
        <f t="shared" si="15"/>
        <v>102</v>
      </c>
      <c r="S82" s="247">
        <f t="shared" si="16"/>
        <v>0</v>
      </c>
      <c r="T82" s="247">
        <f>U81*'[1]Capital Sources&amp;Uses'!$D$22/12</f>
        <v>0</v>
      </c>
      <c r="U82" s="247">
        <f t="shared" si="17"/>
        <v>0</v>
      </c>
      <c r="W82" s="248">
        <f t="shared" si="18"/>
        <v>114</v>
      </c>
      <c r="X82" s="247">
        <f t="shared" si="19"/>
        <v>0</v>
      </c>
      <c r="Y82" s="247">
        <f>Z81*'[1]Capital Sources&amp;Uses'!$E$22/12</f>
        <v>0</v>
      </c>
      <c r="Z82" s="247">
        <f t="shared" si="20"/>
        <v>0</v>
      </c>
      <c r="AB82" s="248">
        <f t="shared" si="21"/>
        <v>126</v>
      </c>
      <c r="AC82" s="240">
        <f t="shared" si="22"/>
        <v>0</v>
      </c>
      <c r="AD82" s="240">
        <f>AE81*'[1]Capital Sources&amp;Uses'!$F$22/12</f>
        <v>0</v>
      </c>
      <c r="AE82" s="240">
        <f t="shared" si="23"/>
        <v>0</v>
      </c>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row>
    <row r="83" spans="8:60" ht="16.5" thickTop="1" thickBot="1" x14ac:dyDescent="0.3">
      <c r="H83" s="248">
        <f t="shared" si="13"/>
        <v>79</v>
      </c>
      <c r="I83" s="247">
        <f t="shared" si="12"/>
        <v>1150.3706889843786</v>
      </c>
      <c r="J83" s="247">
        <f>K82*('[1]Capital Sources&amp;Uses'!$B$22/12)</f>
        <v>42.210746667544186</v>
      </c>
      <c r="K83" s="247">
        <f t="shared" si="14"/>
        <v>5645.5595244902361</v>
      </c>
      <c r="M83" s="251"/>
      <c r="N83" s="252"/>
      <c r="O83" s="104"/>
      <c r="P83" s="104"/>
      <c r="R83" s="248">
        <f t="shared" si="15"/>
        <v>103</v>
      </c>
      <c r="S83" s="247">
        <f t="shared" si="16"/>
        <v>0</v>
      </c>
      <c r="T83" s="247">
        <f>U82*'[1]Capital Sources&amp;Uses'!$D$22/12</f>
        <v>0</v>
      </c>
      <c r="U83" s="247">
        <f t="shared" si="17"/>
        <v>0</v>
      </c>
      <c r="W83" s="248">
        <f t="shared" si="18"/>
        <v>115</v>
      </c>
      <c r="X83" s="247">
        <f t="shared" si="19"/>
        <v>0</v>
      </c>
      <c r="Y83" s="247">
        <f>Z82*'[1]Capital Sources&amp;Uses'!$E$22/12</f>
        <v>0</v>
      </c>
      <c r="Z83" s="247">
        <f t="shared" si="20"/>
        <v>0</v>
      </c>
      <c r="AB83" s="248">
        <f t="shared" si="21"/>
        <v>127</v>
      </c>
      <c r="AC83" s="240">
        <f t="shared" si="22"/>
        <v>0</v>
      </c>
      <c r="AD83" s="240">
        <f>AE82*'[1]Capital Sources&amp;Uses'!$F$22/12</f>
        <v>0</v>
      </c>
      <c r="AE83" s="240">
        <f t="shared" si="23"/>
        <v>0</v>
      </c>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row>
    <row r="84" spans="8:60" ht="16.5" thickTop="1" thickBot="1" x14ac:dyDescent="0.3">
      <c r="H84" s="248">
        <f t="shared" si="13"/>
        <v>80</v>
      </c>
      <c r="I84" s="247">
        <f t="shared" si="12"/>
        <v>1150.3706889843786</v>
      </c>
      <c r="J84" s="247">
        <f>K83*('[1]Capital Sources&amp;Uses'!$B$22/12)</f>
        <v>35.284747028063975</v>
      </c>
      <c r="K84" s="247">
        <f t="shared" si="14"/>
        <v>4530.4735825339212</v>
      </c>
      <c r="M84" s="251"/>
      <c r="N84" s="252"/>
      <c r="O84" s="104"/>
      <c r="P84" s="104"/>
      <c r="R84" s="248">
        <f t="shared" si="15"/>
        <v>104</v>
      </c>
      <c r="S84" s="247">
        <f t="shared" si="16"/>
        <v>0</v>
      </c>
      <c r="T84" s="247">
        <f>U83*'[1]Capital Sources&amp;Uses'!$D$22/12</f>
        <v>0</v>
      </c>
      <c r="U84" s="247">
        <f t="shared" si="17"/>
        <v>0</v>
      </c>
      <c r="W84" s="248">
        <f t="shared" si="18"/>
        <v>116</v>
      </c>
      <c r="X84" s="247">
        <f t="shared" si="19"/>
        <v>0</v>
      </c>
      <c r="Y84" s="247">
        <f>Z83*'[1]Capital Sources&amp;Uses'!$E$22/12</f>
        <v>0</v>
      </c>
      <c r="Z84" s="247">
        <f t="shared" si="20"/>
        <v>0</v>
      </c>
      <c r="AB84" s="248">
        <f t="shared" si="21"/>
        <v>128</v>
      </c>
      <c r="AC84" s="240">
        <f t="shared" si="22"/>
        <v>0</v>
      </c>
      <c r="AD84" s="240">
        <f>AE83*'[1]Capital Sources&amp;Uses'!$F$22/12</f>
        <v>0</v>
      </c>
      <c r="AE84" s="240">
        <f t="shared" si="23"/>
        <v>0</v>
      </c>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row>
    <row r="85" spans="8:60" ht="16.5" thickTop="1" thickBot="1" x14ac:dyDescent="0.3">
      <c r="H85" s="248">
        <f t="shared" si="13"/>
        <v>81</v>
      </c>
      <c r="I85" s="247">
        <f t="shared" si="12"/>
        <v>1150.3706889843786</v>
      </c>
      <c r="J85" s="247">
        <f>K84*('[1]Capital Sources&amp;Uses'!$B$22/12)</f>
        <v>28.315459890837005</v>
      </c>
      <c r="K85" s="247">
        <f t="shared" si="14"/>
        <v>3408.4183534403792</v>
      </c>
      <c r="M85" s="251"/>
      <c r="N85" s="252"/>
      <c r="O85" s="104"/>
      <c r="P85" s="104"/>
      <c r="R85" s="248">
        <f t="shared" si="15"/>
        <v>105</v>
      </c>
      <c r="S85" s="247">
        <f t="shared" si="16"/>
        <v>0</v>
      </c>
      <c r="T85" s="247">
        <f>U84*'[1]Capital Sources&amp;Uses'!$D$22/12</f>
        <v>0</v>
      </c>
      <c r="U85" s="247">
        <f t="shared" si="17"/>
        <v>0</v>
      </c>
      <c r="W85" s="248">
        <f t="shared" si="18"/>
        <v>117</v>
      </c>
      <c r="X85" s="247">
        <f t="shared" si="19"/>
        <v>0</v>
      </c>
      <c r="Y85" s="247">
        <f>Z84*'[1]Capital Sources&amp;Uses'!$E$22/12</f>
        <v>0</v>
      </c>
      <c r="Z85" s="247">
        <f t="shared" si="20"/>
        <v>0</v>
      </c>
      <c r="AB85" s="248">
        <f t="shared" si="21"/>
        <v>129</v>
      </c>
      <c r="AC85" s="240">
        <f t="shared" si="22"/>
        <v>0</v>
      </c>
      <c r="AD85" s="240">
        <f>AE84*'[1]Capital Sources&amp;Uses'!$F$22/12</f>
        <v>0</v>
      </c>
      <c r="AE85" s="240">
        <f t="shared" si="23"/>
        <v>0</v>
      </c>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row>
    <row r="86" spans="8:60" ht="16.5" thickTop="1" thickBot="1" x14ac:dyDescent="0.3">
      <c r="H86" s="248">
        <f t="shared" si="13"/>
        <v>82</v>
      </c>
      <c r="I86" s="247">
        <f t="shared" si="12"/>
        <v>1150.3706889843786</v>
      </c>
      <c r="J86" s="247">
        <f>K85*('[1]Capital Sources&amp;Uses'!$B$22/12)</f>
        <v>21.30261470900237</v>
      </c>
      <c r="K86" s="247">
        <f t="shared" si="14"/>
        <v>2279.3502791650026</v>
      </c>
      <c r="M86" s="251"/>
      <c r="N86" s="252"/>
      <c r="O86" s="104"/>
      <c r="P86" s="104"/>
      <c r="R86" s="248">
        <f t="shared" si="15"/>
        <v>106</v>
      </c>
      <c r="S86" s="247">
        <f t="shared" si="16"/>
        <v>0</v>
      </c>
      <c r="T86" s="247">
        <f>U85*'[1]Capital Sources&amp;Uses'!$D$22/12</f>
        <v>0</v>
      </c>
      <c r="U86" s="247">
        <f t="shared" si="17"/>
        <v>0</v>
      </c>
      <c r="W86" s="248">
        <f t="shared" si="18"/>
        <v>118</v>
      </c>
      <c r="X86" s="247">
        <f t="shared" si="19"/>
        <v>0</v>
      </c>
      <c r="Y86" s="247">
        <f>Z85*'[1]Capital Sources&amp;Uses'!$E$22/12</f>
        <v>0</v>
      </c>
      <c r="Z86" s="247">
        <f t="shared" si="20"/>
        <v>0</v>
      </c>
      <c r="AB86" s="248">
        <f t="shared" si="21"/>
        <v>130</v>
      </c>
      <c r="AC86" s="240">
        <f t="shared" si="22"/>
        <v>0</v>
      </c>
      <c r="AD86" s="240">
        <f>AE85*'[1]Capital Sources&amp;Uses'!$F$22/12</f>
        <v>0</v>
      </c>
      <c r="AE86" s="240">
        <f t="shared" si="23"/>
        <v>0</v>
      </c>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row>
    <row r="87" spans="8:60" ht="16.5" thickTop="1" thickBot="1" x14ac:dyDescent="0.3">
      <c r="H87" s="248">
        <f t="shared" si="13"/>
        <v>83</v>
      </c>
      <c r="I87" s="247">
        <f t="shared" si="12"/>
        <v>1150.3706889843786</v>
      </c>
      <c r="J87" s="247">
        <f>K86*('[1]Capital Sources&amp;Uses'!$B$22/12)</f>
        <v>14.245939244781265</v>
      </c>
      <c r="K87" s="247">
        <f t="shared" si="14"/>
        <v>1143.2255294254053</v>
      </c>
      <c r="M87" s="251"/>
      <c r="N87" s="252"/>
      <c r="O87" s="104"/>
      <c r="P87" s="104"/>
      <c r="R87" s="248">
        <f t="shared" si="15"/>
        <v>107</v>
      </c>
      <c r="S87" s="247">
        <f t="shared" si="16"/>
        <v>0</v>
      </c>
      <c r="T87" s="247">
        <f>U86*'[1]Capital Sources&amp;Uses'!$D$22/12</f>
        <v>0</v>
      </c>
      <c r="U87" s="247">
        <f t="shared" si="17"/>
        <v>0</v>
      </c>
      <c r="W87" s="248">
        <f t="shared" si="18"/>
        <v>119</v>
      </c>
      <c r="X87" s="247">
        <f t="shared" si="19"/>
        <v>0</v>
      </c>
      <c r="Y87" s="247">
        <f>Z86*'[1]Capital Sources&amp;Uses'!$E$22/12</f>
        <v>0</v>
      </c>
      <c r="Z87" s="247">
        <f t="shared" si="20"/>
        <v>0</v>
      </c>
      <c r="AB87" s="248">
        <f t="shared" si="21"/>
        <v>131</v>
      </c>
      <c r="AC87" s="240">
        <f t="shared" si="22"/>
        <v>0</v>
      </c>
      <c r="AD87" s="240">
        <f>AE86*'[1]Capital Sources&amp;Uses'!$F$22/12</f>
        <v>0</v>
      </c>
      <c r="AE87" s="240">
        <f t="shared" si="23"/>
        <v>0</v>
      </c>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row>
    <row r="88" spans="8:60" ht="16.5" thickTop="1" thickBot="1" x14ac:dyDescent="0.3">
      <c r="H88" s="248">
        <f t="shared" si="13"/>
        <v>84</v>
      </c>
      <c r="I88" s="247">
        <f t="shared" si="12"/>
        <v>1150.3706889843786</v>
      </c>
      <c r="J88" s="247">
        <f>K87*('[1]Capital Sources&amp;Uses'!$B$22/12)</f>
        <v>7.1451595589087828</v>
      </c>
      <c r="K88" s="247">
        <f t="shared" si="14"/>
        <v>-6.45359321538308E-11</v>
      </c>
      <c r="M88" s="251"/>
      <c r="N88" s="252"/>
      <c r="O88" s="104"/>
      <c r="P88" s="104"/>
      <c r="R88" s="248">
        <f t="shared" si="15"/>
        <v>108</v>
      </c>
      <c r="S88" s="247">
        <f t="shared" si="16"/>
        <v>0</v>
      </c>
      <c r="T88" s="247">
        <f>U87*'[1]Capital Sources&amp;Uses'!$D$22/12</f>
        <v>0</v>
      </c>
      <c r="U88" s="247">
        <f t="shared" si="17"/>
        <v>0</v>
      </c>
      <c r="W88" s="248">
        <f t="shared" si="18"/>
        <v>120</v>
      </c>
      <c r="X88" s="247">
        <f t="shared" si="19"/>
        <v>0</v>
      </c>
      <c r="Y88" s="247">
        <f>Z87*'[1]Capital Sources&amp;Uses'!$E$22/12</f>
        <v>0</v>
      </c>
      <c r="Z88" s="247">
        <f t="shared" si="20"/>
        <v>0</v>
      </c>
      <c r="AB88" s="248">
        <f t="shared" si="21"/>
        <v>132</v>
      </c>
      <c r="AC88" s="240">
        <f t="shared" si="22"/>
        <v>0</v>
      </c>
      <c r="AD88" s="240">
        <f>AE87*'[1]Capital Sources&amp;Uses'!$F$22/12</f>
        <v>0</v>
      </c>
      <c r="AE88" s="240">
        <f t="shared" si="23"/>
        <v>0</v>
      </c>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row>
    <row r="89" spans="8:60" ht="16.5" thickTop="1" thickBot="1" x14ac:dyDescent="0.3">
      <c r="H89" s="248">
        <f t="shared" si="13"/>
        <v>85</v>
      </c>
      <c r="I89" s="247">
        <f t="shared" si="12"/>
        <v>0</v>
      </c>
      <c r="J89" s="247">
        <f>K88*('[1]Capital Sources&amp;Uses'!$B$22/12)</f>
        <v>-4.0334957596144247E-13</v>
      </c>
      <c r="K89" s="247">
        <f t="shared" si="14"/>
        <v>-6.4939281729792247E-11</v>
      </c>
      <c r="M89" s="251"/>
      <c r="N89" s="252"/>
      <c r="O89" s="104"/>
      <c r="P89" s="104"/>
      <c r="R89" s="248">
        <f t="shared" si="15"/>
        <v>109</v>
      </c>
      <c r="S89" s="247">
        <f t="shared" si="16"/>
        <v>0</v>
      </c>
      <c r="T89" s="247">
        <f>U88*'[1]Capital Sources&amp;Uses'!$D$22/12</f>
        <v>0</v>
      </c>
      <c r="U89" s="247">
        <f t="shared" si="17"/>
        <v>0</v>
      </c>
      <c r="W89" s="248">
        <f t="shared" si="18"/>
        <v>121</v>
      </c>
      <c r="X89" s="247">
        <f t="shared" si="19"/>
        <v>0</v>
      </c>
      <c r="Y89" s="247">
        <f>Z88*'[1]Capital Sources&amp;Uses'!$E$22/12</f>
        <v>0</v>
      </c>
      <c r="Z89" s="247">
        <f t="shared" si="20"/>
        <v>0</v>
      </c>
      <c r="AB89" s="248">
        <f t="shared" si="21"/>
        <v>133</v>
      </c>
      <c r="AC89" s="240">
        <f t="shared" si="22"/>
        <v>0</v>
      </c>
      <c r="AD89" s="240">
        <f>AE88*'[1]Capital Sources&amp;Uses'!$F$22/12</f>
        <v>0</v>
      </c>
      <c r="AE89" s="240">
        <f t="shared" si="23"/>
        <v>0</v>
      </c>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row>
    <row r="90" spans="8:60" ht="16.5" thickTop="1" thickBot="1" x14ac:dyDescent="0.3">
      <c r="H90" s="248">
        <f t="shared" si="13"/>
        <v>86</v>
      </c>
      <c r="I90" s="247">
        <f t="shared" si="12"/>
        <v>0</v>
      </c>
      <c r="J90" s="247">
        <f>K89*('[1]Capital Sources&amp;Uses'!$B$22/12)</f>
        <v>-4.0587051081120153E-13</v>
      </c>
      <c r="K90" s="247">
        <f t="shared" si="14"/>
        <v>-6.5345152240603452E-11</v>
      </c>
      <c r="M90" s="251"/>
      <c r="N90" s="252"/>
      <c r="O90" s="104"/>
      <c r="P90" s="104"/>
      <c r="R90" s="248">
        <f t="shared" si="15"/>
        <v>110</v>
      </c>
      <c r="S90" s="247">
        <f t="shared" si="16"/>
        <v>0</v>
      </c>
      <c r="T90" s="247">
        <f>U89*'[1]Capital Sources&amp;Uses'!$D$22/12</f>
        <v>0</v>
      </c>
      <c r="U90" s="247">
        <f t="shared" si="17"/>
        <v>0</v>
      </c>
      <c r="W90" s="248">
        <f t="shared" si="18"/>
        <v>122</v>
      </c>
      <c r="X90" s="247">
        <f t="shared" si="19"/>
        <v>0</v>
      </c>
      <c r="Y90" s="247">
        <f>Z89*'[1]Capital Sources&amp;Uses'!$E$22/12</f>
        <v>0</v>
      </c>
      <c r="Z90" s="247">
        <f t="shared" si="20"/>
        <v>0</v>
      </c>
      <c r="AB90" s="248">
        <f t="shared" si="21"/>
        <v>134</v>
      </c>
      <c r="AC90" s="240">
        <f t="shared" si="22"/>
        <v>0</v>
      </c>
      <c r="AD90" s="240">
        <f>AE89*'[1]Capital Sources&amp;Uses'!$F$22/12</f>
        <v>0</v>
      </c>
      <c r="AE90" s="240">
        <f t="shared" si="23"/>
        <v>0</v>
      </c>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row>
    <row r="91" spans="8:60" ht="16.5" thickTop="1" thickBot="1" x14ac:dyDescent="0.3">
      <c r="H91" s="248">
        <f t="shared" si="13"/>
        <v>87</v>
      </c>
      <c r="I91" s="247">
        <f t="shared" si="12"/>
        <v>0</v>
      </c>
      <c r="J91" s="247">
        <f>K90*('[1]Capital Sources&amp;Uses'!$B$22/12)</f>
        <v>-4.0840720150377156E-13</v>
      </c>
      <c r="K91" s="247">
        <f t="shared" si="14"/>
        <v>-6.5753559442107227E-11</v>
      </c>
      <c r="M91" s="251"/>
      <c r="N91" s="252"/>
      <c r="O91" s="104"/>
      <c r="P91" s="104"/>
      <c r="R91" s="248">
        <f t="shared" si="15"/>
        <v>111</v>
      </c>
      <c r="S91" s="247">
        <f t="shared" si="16"/>
        <v>0</v>
      </c>
      <c r="T91" s="247">
        <f>U90*'[1]Capital Sources&amp;Uses'!$D$22/12</f>
        <v>0</v>
      </c>
      <c r="U91" s="247">
        <f t="shared" si="17"/>
        <v>0</v>
      </c>
      <c r="W91" s="248">
        <f t="shared" si="18"/>
        <v>123</v>
      </c>
      <c r="X91" s="247">
        <f t="shared" si="19"/>
        <v>0</v>
      </c>
      <c r="Y91" s="247">
        <f>Z90*'[1]Capital Sources&amp;Uses'!$E$22/12</f>
        <v>0</v>
      </c>
      <c r="Z91" s="247">
        <f t="shared" si="20"/>
        <v>0</v>
      </c>
      <c r="AB91" s="248">
        <f t="shared" si="21"/>
        <v>135</v>
      </c>
      <c r="AC91" s="240">
        <f t="shared" si="22"/>
        <v>0</v>
      </c>
      <c r="AD91" s="240">
        <f>AE90*'[1]Capital Sources&amp;Uses'!$F$22/12</f>
        <v>0</v>
      </c>
      <c r="AE91" s="240">
        <f t="shared" si="23"/>
        <v>0</v>
      </c>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row>
    <row r="92" spans="8:60" ht="16.5" thickTop="1" thickBot="1" x14ac:dyDescent="0.3">
      <c r="H92" s="248">
        <f t="shared" si="13"/>
        <v>88</v>
      </c>
      <c r="I92" s="247">
        <f t="shared" si="12"/>
        <v>0</v>
      </c>
      <c r="J92" s="247">
        <f>K91*('[1]Capital Sources&amp;Uses'!$B$22/12)</f>
        <v>-4.1095974651317013E-13</v>
      </c>
      <c r="K92" s="247">
        <f t="shared" si="14"/>
        <v>-6.6164519188620391E-11</v>
      </c>
      <c r="M92" s="251"/>
      <c r="N92" s="252"/>
      <c r="O92" s="104"/>
      <c r="P92" s="104"/>
      <c r="R92" s="248">
        <f t="shared" si="15"/>
        <v>112</v>
      </c>
      <c r="S92" s="247">
        <f t="shared" si="16"/>
        <v>0</v>
      </c>
      <c r="T92" s="247">
        <f>U91*'[1]Capital Sources&amp;Uses'!$D$22/12</f>
        <v>0</v>
      </c>
      <c r="U92" s="247">
        <f t="shared" si="17"/>
        <v>0</v>
      </c>
      <c r="W92" s="248">
        <f t="shared" si="18"/>
        <v>124</v>
      </c>
      <c r="X92" s="247">
        <f t="shared" si="19"/>
        <v>0</v>
      </c>
      <c r="Y92" s="247">
        <f>Z91*'[1]Capital Sources&amp;Uses'!$E$22/12</f>
        <v>0</v>
      </c>
      <c r="Z92" s="247">
        <f t="shared" si="20"/>
        <v>0</v>
      </c>
      <c r="AB92" s="248">
        <f t="shared" si="21"/>
        <v>136</v>
      </c>
      <c r="AC92" s="240">
        <f t="shared" si="22"/>
        <v>0</v>
      </c>
      <c r="AD92" s="240">
        <f>AE91*'[1]Capital Sources&amp;Uses'!$F$22/12</f>
        <v>0</v>
      </c>
      <c r="AE92" s="240">
        <f t="shared" si="23"/>
        <v>0</v>
      </c>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row>
    <row r="93" spans="8:60" ht="16.5" thickTop="1" thickBot="1" x14ac:dyDescent="0.3">
      <c r="H93" s="248">
        <f t="shared" si="13"/>
        <v>89</v>
      </c>
      <c r="I93" s="247">
        <f t="shared" si="12"/>
        <v>0</v>
      </c>
      <c r="J93" s="247">
        <f>K92*('[1]Capital Sources&amp;Uses'!$B$22/12)</f>
        <v>-4.1352824492887742E-13</v>
      </c>
      <c r="K93" s="247">
        <f t="shared" si="14"/>
        <v>-6.6578047433549265E-11</v>
      </c>
      <c r="M93" s="251"/>
      <c r="N93" s="252"/>
      <c r="O93" s="104"/>
      <c r="P93" s="104"/>
      <c r="R93" s="248">
        <f t="shared" si="15"/>
        <v>113</v>
      </c>
      <c r="S93" s="247">
        <f t="shared" si="16"/>
        <v>0</v>
      </c>
      <c r="T93" s="247">
        <f>U92*'[1]Capital Sources&amp;Uses'!$D$22/12</f>
        <v>0</v>
      </c>
      <c r="U93" s="247">
        <f t="shared" si="17"/>
        <v>0</v>
      </c>
      <c r="W93" s="248">
        <f t="shared" si="18"/>
        <v>125</v>
      </c>
      <c r="X93" s="247">
        <f t="shared" si="19"/>
        <v>0</v>
      </c>
      <c r="Y93" s="247">
        <f>Z92*'[1]Capital Sources&amp;Uses'!$E$22/12</f>
        <v>0</v>
      </c>
      <c r="Z93" s="247">
        <f t="shared" si="20"/>
        <v>0</v>
      </c>
      <c r="AB93" s="248">
        <f t="shared" si="21"/>
        <v>137</v>
      </c>
      <c r="AC93" s="240">
        <f t="shared" si="22"/>
        <v>0</v>
      </c>
      <c r="AD93" s="240">
        <f>AE92*'[1]Capital Sources&amp;Uses'!$F$22/12</f>
        <v>0</v>
      </c>
      <c r="AE93" s="240">
        <f t="shared" si="23"/>
        <v>0</v>
      </c>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row>
    <row r="94" spans="8:60" ht="16.5" thickTop="1" thickBot="1" x14ac:dyDescent="0.3">
      <c r="H94" s="248">
        <f t="shared" si="13"/>
        <v>90</v>
      </c>
      <c r="I94" s="247">
        <f t="shared" si="12"/>
        <v>0</v>
      </c>
      <c r="J94" s="247">
        <f>K93*('[1]Capital Sources&amp;Uses'!$B$22/12)</f>
        <v>-4.1611279645968286E-13</v>
      </c>
      <c r="K94" s="247">
        <f t="shared" si="14"/>
        <v>-6.6994160230008946E-11</v>
      </c>
      <c r="M94" s="251"/>
      <c r="N94" s="252"/>
      <c r="O94" s="104"/>
      <c r="P94" s="104"/>
      <c r="R94" s="248">
        <f t="shared" si="15"/>
        <v>114</v>
      </c>
      <c r="S94" s="247">
        <f t="shared" si="16"/>
        <v>0</v>
      </c>
      <c r="T94" s="247">
        <f>U93*'[1]Capital Sources&amp;Uses'!$D$22/12</f>
        <v>0</v>
      </c>
      <c r="U94" s="247">
        <f t="shared" si="17"/>
        <v>0</v>
      </c>
      <c r="W94" s="248">
        <f t="shared" si="18"/>
        <v>126</v>
      </c>
      <c r="X94" s="247">
        <f t="shared" si="19"/>
        <v>0</v>
      </c>
      <c r="Y94" s="247">
        <f>Z93*'[1]Capital Sources&amp;Uses'!$E$22/12</f>
        <v>0</v>
      </c>
      <c r="Z94" s="247">
        <f t="shared" si="20"/>
        <v>0</v>
      </c>
      <c r="AB94" s="248">
        <f t="shared" si="21"/>
        <v>138</v>
      </c>
      <c r="AC94" s="240">
        <f t="shared" si="22"/>
        <v>0</v>
      </c>
      <c r="AD94" s="240">
        <f>AE93*'[1]Capital Sources&amp;Uses'!$F$22/12</f>
        <v>0</v>
      </c>
      <c r="AE94" s="240">
        <f t="shared" si="23"/>
        <v>0</v>
      </c>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row>
    <row r="95" spans="8:60" ht="16.5" thickTop="1" thickBot="1" x14ac:dyDescent="0.3">
      <c r="H95" s="248">
        <f t="shared" si="13"/>
        <v>91</v>
      </c>
      <c r="I95" s="247">
        <f t="shared" si="12"/>
        <v>0</v>
      </c>
      <c r="J95" s="247">
        <f>K94*('[1]Capital Sources&amp;Uses'!$B$22/12)</f>
        <v>-4.1871350143755589E-13</v>
      </c>
      <c r="K95" s="247">
        <f t="shared" si="14"/>
        <v>-6.7412873731446503E-11</v>
      </c>
      <c r="M95" s="251"/>
      <c r="N95" s="252"/>
      <c r="O95" s="104"/>
      <c r="P95" s="104"/>
      <c r="R95" s="248">
        <f t="shared" si="15"/>
        <v>115</v>
      </c>
      <c r="S95" s="247">
        <f t="shared" si="16"/>
        <v>0</v>
      </c>
      <c r="T95" s="247">
        <f>U94*'[1]Capital Sources&amp;Uses'!$D$22/12</f>
        <v>0</v>
      </c>
      <c r="U95" s="247">
        <f t="shared" si="17"/>
        <v>0</v>
      </c>
      <c r="W95" s="248">
        <f t="shared" si="18"/>
        <v>127</v>
      </c>
      <c r="X95" s="247">
        <f t="shared" si="19"/>
        <v>0</v>
      </c>
      <c r="Y95" s="247">
        <f>Z94*'[1]Capital Sources&amp;Uses'!$E$22/12</f>
        <v>0</v>
      </c>
      <c r="Z95" s="247">
        <f t="shared" si="20"/>
        <v>0</v>
      </c>
      <c r="AB95" s="248">
        <f t="shared" si="21"/>
        <v>139</v>
      </c>
      <c r="AC95" s="240">
        <f t="shared" si="22"/>
        <v>0</v>
      </c>
      <c r="AD95" s="240">
        <f>AE94*'[1]Capital Sources&amp;Uses'!$F$22/12</f>
        <v>0</v>
      </c>
      <c r="AE95" s="240">
        <f t="shared" si="23"/>
        <v>0</v>
      </c>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row>
    <row r="96" spans="8:60" ht="16.5" thickTop="1" thickBot="1" x14ac:dyDescent="0.3">
      <c r="H96" s="248">
        <f t="shared" si="13"/>
        <v>92</v>
      </c>
      <c r="I96" s="247">
        <f t="shared" si="12"/>
        <v>0</v>
      </c>
      <c r="J96" s="247">
        <f>K95*('[1]Capital Sources&amp;Uses'!$B$22/12)</f>
        <v>-4.2133046082154062E-13</v>
      </c>
      <c r="K96" s="247">
        <f t="shared" si="14"/>
        <v>-6.7834204192268049E-11</v>
      </c>
      <c r="M96" s="251"/>
      <c r="N96" s="252"/>
      <c r="O96" s="104"/>
      <c r="P96" s="104"/>
      <c r="R96" s="248">
        <f t="shared" si="15"/>
        <v>116</v>
      </c>
      <c r="S96" s="247">
        <f t="shared" si="16"/>
        <v>0</v>
      </c>
      <c r="T96" s="247">
        <f>U95*'[1]Capital Sources&amp;Uses'!$D$22/12</f>
        <v>0</v>
      </c>
      <c r="U96" s="247">
        <f t="shared" si="17"/>
        <v>0</v>
      </c>
      <c r="W96" s="248">
        <f t="shared" si="18"/>
        <v>128</v>
      </c>
      <c r="X96" s="247">
        <f t="shared" si="19"/>
        <v>0</v>
      </c>
      <c r="Y96" s="247">
        <f>Z95*'[1]Capital Sources&amp;Uses'!$E$22/12</f>
        <v>0</v>
      </c>
      <c r="Z96" s="247">
        <f t="shared" si="20"/>
        <v>0</v>
      </c>
      <c r="AB96" s="248">
        <f t="shared" si="21"/>
        <v>140</v>
      </c>
      <c r="AC96" s="240">
        <f t="shared" si="22"/>
        <v>0</v>
      </c>
      <c r="AD96" s="240">
        <f>AE95*'[1]Capital Sources&amp;Uses'!$F$22/12</f>
        <v>0</v>
      </c>
      <c r="AE96" s="240">
        <f t="shared" si="23"/>
        <v>0</v>
      </c>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row>
    <row r="97" spans="8:60" ht="16.5" thickTop="1" thickBot="1" x14ac:dyDescent="0.3">
      <c r="H97" s="248">
        <f t="shared" si="13"/>
        <v>93</v>
      </c>
      <c r="I97" s="247">
        <f t="shared" si="12"/>
        <v>0</v>
      </c>
      <c r="J97" s="247">
        <f>K96*('[1]Capital Sources&amp;Uses'!$B$22/12)</f>
        <v>-4.2396377620167528E-13</v>
      </c>
      <c r="K97" s="247">
        <f t="shared" si="14"/>
        <v>-6.8258167968469731E-11</v>
      </c>
      <c r="M97" s="251"/>
      <c r="N97" s="252"/>
      <c r="O97" s="104"/>
      <c r="P97" s="104"/>
      <c r="R97" s="248">
        <f t="shared" si="15"/>
        <v>117</v>
      </c>
      <c r="S97" s="247">
        <f t="shared" si="16"/>
        <v>0</v>
      </c>
      <c r="T97" s="247">
        <f>U96*'[1]Capital Sources&amp;Uses'!$D$22/12</f>
        <v>0</v>
      </c>
      <c r="U97" s="247">
        <f t="shared" si="17"/>
        <v>0</v>
      </c>
      <c r="W97" s="248">
        <f t="shared" si="18"/>
        <v>129</v>
      </c>
      <c r="X97" s="247">
        <f t="shared" si="19"/>
        <v>0</v>
      </c>
      <c r="Y97" s="247">
        <f>Z96*'[1]Capital Sources&amp;Uses'!$E$22/12</f>
        <v>0</v>
      </c>
      <c r="Z97" s="247">
        <f t="shared" si="20"/>
        <v>0</v>
      </c>
      <c r="AB97" s="248">
        <f t="shared" si="21"/>
        <v>141</v>
      </c>
      <c r="AC97" s="240">
        <f t="shared" si="22"/>
        <v>0</v>
      </c>
      <c r="AD97" s="240">
        <f>AE96*'[1]Capital Sources&amp;Uses'!$F$22/12</f>
        <v>0</v>
      </c>
      <c r="AE97" s="240">
        <f t="shared" si="23"/>
        <v>0</v>
      </c>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row>
    <row r="98" spans="8:60" ht="16.5" thickTop="1" thickBot="1" x14ac:dyDescent="0.3">
      <c r="H98" s="248">
        <f t="shared" si="13"/>
        <v>94</v>
      </c>
      <c r="I98" s="247">
        <f t="shared" si="12"/>
        <v>0</v>
      </c>
      <c r="J98" s="247">
        <f>K97*('[1]Capital Sources&amp;Uses'!$B$22/12)</f>
        <v>-4.266135498029358E-13</v>
      </c>
      <c r="K98" s="247">
        <f t="shared" si="14"/>
        <v>-6.8684781518272665E-11</v>
      </c>
      <c r="M98" s="251"/>
      <c r="N98" s="252"/>
      <c r="O98" s="104"/>
      <c r="P98" s="104"/>
      <c r="R98" s="248">
        <f t="shared" si="15"/>
        <v>118</v>
      </c>
      <c r="S98" s="247">
        <f t="shared" si="16"/>
        <v>0</v>
      </c>
      <c r="T98" s="247">
        <f>U97*'[1]Capital Sources&amp;Uses'!$D$22/12</f>
        <v>0</v>
      </c>
      <c r="U98" s="247">
        <f t="shared" si="17"/>
        <v>0</v>
      </c>
      <c r="W98" s="248">
        <f t="shared" si="18"/>
        <v>130</v>
      </c>
      <c r="X98" s="247">
        <f t="shared" si="19"/>
        <v>0</v>
      </c>
      <c r="Y98" s="247">
        <f>Z97*'[1]Capital Sources&amp;Uses'!$E$22/12</f>
        <v>0</v>
      </c>
      <c r="Z98" s="247">
        <f t="shared" si="20"/>
        <v>0</v>
      </c>
      <c r="AB98" s="248">
        <f t="shared" si="21"/>
        <v>142</v>
      </c>
      <c r="AC98" s="240">
        <f t="shared" si="22"/>
        <v>0</v>
      </c>
      <c r="AD98" s="240">
        <f>AE97*'[1]Capital Sources&amp;Uses'!$F$22/12</f>
        <v>0</v>
      </c>
      <c r="AE98" s="240">
        <f t="shared" si="23"/>
        <v>0</v>
      </c>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row>
    <row r="99" spans="8:60" ht="16.5" thickTop="1" thickBot="1" x14ac:dyDescent="0.3">
      <c r="H99" s="248">
        <f t="shared" si="13"/>
        <v>95</v>
      </c>
      <c r="I99" s="247">
        <f t="shared" si="12"/>
        <v>0</v>
      </c>
      <c r="J99" s="247">
        <f>K98*('[1]Capital Sources&amp;Uses'!$B$22/12)</f>
        <v>-4.2927988448920414E-13</v>
      </c>
      <c r="K99" s="247">
        <f t="shared" si="14"/>
        <v>-6.9114061402761872E-11</v>
      </c>
      <c r="M99" s="251"/>
      <c r="N99" s="252"/>
      <c r="O99" s="104"/>
      <c r="P99" s="104"/>
      <c r="R99" s="248">
        <f t="shared" si="15"/>
        <v>119</v>
      </c>
      <c r="S99" s="247">
        <f t="shared" si="16"/>
        <v>0</v>
      </c>
      <c r="T99" s="247">
        <f>U98*'[1]Capital Sources&amp;Uses'!$D$22/12</f>
        <v>0</v>
      </c>
      <c r="U99" s="247">
        <f t="shared" si="17"/>
        <v>0</v>
      </c>
      <c r="W99" s="248">
        <f t="shared" si="18"/>
        <v>131</v>
      </c>
      <c r="X99" s="247">
        <f t="shared" si="19"/>
        <v>0</v>
      </c>
      <c r="Y99" s="247">
        <f>Z98*'[1]Capital Sources&amp;Uses'!$E$22/12</f>
        <v>0</v>
      </c>
      <c r="Z99" s="247">
        <f t="shared" si="20"/>
        <v>0</v>
      </c>
      <c r="AB99" s="248">
        <f t="shared" si="21"/>
        <v>143</v>
      </c>
      <c r="AC99" s="240">
        <f t="shared" si="22"/>
        <v>0</v>
      </c>
      <c r="AD99" s="240">
        <f>AE98*'[1]Capital Sources&amp;Uses'!$F$22/12</f>
        <v>0</v>
      </c>
      <c r="AE99" s="240">
        <f t="shared" si="23"/>
        <v>0</v>
      </c>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row>
    <row r="100" spans="8:60" ht="16.5" thickTop="1" thickBot="1" x14ac:dyDescent="0.3">
      <c r="H100" s="248">
        <f t="shared" si="13"/>
        <v>96</v>
      </c>
      <c r="I100" s="247">
        <f t="shared" si="12"/>
        <v>0</v>
      </c>
      <c r="J100" s="247">
        <f>K99*('[1]Capital Sources&amp;Uses'!$B$22/12)</f>
        <v>-4.3196288376726167E-13</v>
      </c>
      <c r="K100" s="247">
        <f t="shared" si="14"/>
        <v>-6.9546024286529135E-11</v>
      </c>
      <c r="M100" s="251"/>
      <c r="N100" s="252"/>
      <c r="O100" s="104"/>
      <c r="P100" s="104"/>
      <c r="R100" s="248">
        <f t="shared" si="15"/>
        <v>120</v>
      </c>
      <c r="S100" s="247">
        <f t="shared" si="16"/>
        <v>0</v>
      </c>
      <c r="T100" s="247">
        <f>U99*'[1]Capital Sources&amp;Uses'!$D$22/12</f>
        <v>0</v>
      </c>
      <c r="U100" s="247">
        <f t="shared" si="17"/>
        <v>0</v>
      </c>
      <c r="W100" s="248">
        <f t="shared" si="18"/>
        <v>132</v>
      </c>
      <c r="X100" s="247">
        <f t="shared" si="19"/>
        <v>0</v>
      </c>
      <c r="Y100" s="247">
        <f>Z99*'[1]Capital Sources&amp;Uses'!$E$22/12</f>
        <v>0</v>
      </c>
      <c r="Z100" s="247">
        <f t="shared" si="20"/>
        <v>0</v>
      </c>
      <c r="AB100" s="248">
        <f t="shared" si="21"/>
        <v>144</v>
      </c>
      <c r="AC100" s="240">
        <f t="shared" si="22"/>
        <v>0</v>
      </c>
      <c r="AD100" s="240">
        <f>AE99*'[1]Capital Sources&amp;Uses'!$F$22/12</f>
        <v>0</v>
      </c>
      <c r="AE100" s="240">
        <f t="shared" si="23"/>
        <v>0</v>
      </c>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row>
    <row r="101" spans="8:60" ht="16.5" thickTop="1" thickBot="1" x14ac:dyDescent="0.3">
      <c r="H101" s="248">
        <f t="shared" si="13"/>
        <v>97</v>
      </c>
      <c r="I101" s="247">
        <f t="shared" si="12"/>
        <v>0</v>
      </c>
      <c r="J101" s="247">
        <f>K100*('[1]Capital Sources&amp;Uses'!$B$22/12)</f>
        <v>-4.3466265179080705E-13</v>
      </c>
      <c r="K101" s="247">
        <f t="shared" si="14"/>
        <v>-6.9980686938319936E-11</v>
      </c>
      <c r="M101" s="251"/>
      <c r="N101" s="252"/>
      <c r="O101" s="104"/>
      <c r="P101" s="104"/>
      <c r="R101" s="248">
        <f t="shared" si="15"/>
        <v>121</v>
      </c>
      <c r="S101" s="247">
        <f t="shared" si="16"/>
        <v>0</v>
      </c>
      <c r="T101" s="247">
        <f>U100*'[1]Capital Sources&amp;Uses'!$D$22/12</f>
        <v>0</v>
      </c>
      <c r="U101" s="247">
        <f t="shared" si="17"/>
        <v>0</v>
      </c>
      <c r="W101" s="248">
        <f t="shared" si="18"/>
        <v>133</v>
      </c>
      <c r="X101" s="247">
        <f t="shared" si="19"/>
        <v>0</v>
      </c>
      <c r="Y101" s="247">
        <f>Z100*'[1]Capital Sources&amp;Uses'!$E$22/12</f>
        <v>0</v>
      </c>
      <c r="Z101" s="247">
        <f t="shared" si="20"/>
        <v>0</v>
      </c>
      <c r="AB101" s="248">
        <f t="shared" si="21"/>
        <v>145</v>
      </c>
      <c r="AC101" s="240">
        <f t="shared" si="22"/>
        <v>0</v>
      </c>
      <c r="AD101" s="240">
        <f>AE100*'[1]Capital Sources&amp;Uses'!$F$22/12</f>
        <v>0</v>
      </c>
      <c r="AE101" s="240">
        <f t="shared" si="23"/>
        <v>0</v>
      </c>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row>
    <row r="102" spans="8:60" ht="16.5" thickTop="1" thickBot="1" x14ac:dyDescent="0.3">
      <c r="H102" s="248">
        <f t="shared" si="13"/>
        <v>98</v>
      </c>
      <c r="I102" s="247">
        <f t="shared" si="12"/>
        <v>0</v>
      </c>
      <c r="J102" s="247">
        <f>K101*('[1]Capital Sources&amp;Uses'!$B$22/12)</f>
        <v>-4.3737929336449955E-13</v>
      </c>
      <c r="K102" s="247">
        <f t="shared" si="14"/>
        <v>-7.0418066231684432E-11</v>
      </c>
      <c r="M102" s="251"/>
      <c r="N102" s="252"/>
      <c r="O102" s="104"/>
      <c r="P102" s="104"/>
      <c r="R102" s="248">
        <f t="shared" si="15"/>
        <v>122</v>
      </c>
      <c r="S102" s="247">
        <f t="shared" si="16"/>
        <v>0</v>
      </c>
      <c r="T102" s="247">
        <f>U101*'[1]Capital Sources&amp;Uses'!$D$22/12</f>
        <v>0</v>
      </c>
      <c r="U102" s="247">
        <f t="shared" si="17"/>
        <v>0</v>
      </c>
      <c r="W102" s="248">
        <f t="shared" si="18"/>
        <v>134</v>
      </c>
      <c r="X102" s="247">
        <f t="shared" si="19"/>
        <v>0</v>
      </c>
      <c r="Y102" s="247">
        <f>Z101*'[1]Capital Sources&amp;Uses'!$E$22/12</f>
        <v>0</v>
      </c>
      <c r="Z102" s="247">
        <f t="shared" si="20"/>
        <v>0</v>
      </c>
      <c r="AB102" s="248">
        <f t="shared" si="21"/>
        <v>146</v>
      </c>
      <c r="AC102" s="240">
        <f t="shared" si="22"/>
        <v>0</v>
      </c>
      <c r="AD102" s="240">
        <f>AE101*'[1]Capital Sources&amp;Uses'!$F$22/12</f>
        <v>0</v>
      </c>
      <c r="AE102" s="240">
        <f t="shared" si="23"/>
        <v>0</v>
      </c>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row>
    <row r="103" spans="8:60" ht="16.5" thickTop="1" thickBot="1" x14ac:dyDescent="0.3">
      <c r="H103" s="248">
        <f t="shared" si="13"/>
        <v>99</v>
      </c>
      <c r="I103" s="247">
        <f t="shared" si="12"/>
        <v>0</v>
      </c>
      <c r="J103" s="247">
        <f>K102*('[1]Capital Sources&amp;Uses'!$B$22/12)</f>
        <v>-4.4011291394802767E-13</v>
      </c>
      <c r="K103" s="247">
        <f t="shared" si="14"/>
        <v>-7.0858179145632466E-11</v>
      </c>
      <c r="M103" s="251"/>
      <c r="N103" s="252"/>
      <c r="O103" s="104"/>
      <c r="P103" s="104"/>
      <c r="R103" s="248">
        <f t="shared" si="15"/>
        <v>123</v>
      </c>
      <c r="S103" s="247">
        <f t="shared" si="16"/>
        <v>0</v>
      </c>
      <c r="T103" s="247">
        <f>U102*'[1]Capital Sources&amp;Uses'!$D$22/12</f>
        <v>0</v>
      </c>
      <c r="U103" s="247">
        <f t="shared" si="17"/>
        <v>0</v>
      </c>
      <c r="W103" s="248">
        <f t="shared" si="18"/>
        <v>135</v>
      </c>
      <c r="X103" s="247">
        <f t="shared" si="19"/>
        <v>0</v>
      </c>
      <c r="Y103" s="247">
        <f>Z102*'[1]Capital Sources&amp;Uses'!$E$22/12</f>
        <v>0</v>
      </c>
      <c r="Z103" s="247">
        <f t="shared" si="20"/>
        <v>0</v>
      </c>
      <c r="AB103" s="248">
        <f t="shared" si="21"/>
        <v>147</v>
      </c>
      <c r="AC103" s="240">
        <f t="shared" si="22"/>
        <v>0</v>
      </c>
      <c r="AD103" s="240">
        <f>AE102*'[1]Capital Sources&amp;Uses'!$F$22/12</f>
        <v>0</v>
      </c>
      <c r="AE103" s="240">
        <f t="shared" si="23"/>
        <v>0</v>
      </c>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row>
    <row r="104" spans="8:60" ht="16.5" thickTop="1" thickBot="1" x14ac:dyDescent="0.3">
      <c r="H104" s="248">
        <f t="shared" si="13"/>
        <v>100</v>
      </c>
      <c r="I104" s="247">
        <f t="shared" si="12"/>
        <v>0</v>
      </c>
      <c r="J104" s="247">
        <f>K103*('[1]Capital Sources&amp;Uses'!$B$22/12)</f>
        <v>-4.4286361966020287E-13</v>
      </c>
      <c r="K104" s="247">
        <f t="shared" si="14"/>
        <v>-7.1301042765292674E-11</v>
      </c>
      <c r="M104" s="251"/>
      <c r="N104" s="252"/>
      <c r="O104" s="104"/>
      <c r="P104" s="104"/>
      <c r="R104" s="248">
        <f t="shared" si="15"/>
        <v>124</v>
      </c>
      <c r="S104" s="247">
        <f t="shared" si="16"/>
        <v>0</v>
      </c>
      <c r="T104" s="247">
        <f>U103*'[1]Capital Sources&amp;Uses'!$D$22/12</f>
        <v>0</v>
      </c>
      <c r="U104" s="247">
        <f t="shared" si="17"/>
        <v>0</v>
      </c>
      <c r="W104" s="248">
        <f t="shared" si="18"/>
        <v>136</v>
      </c>
      <c r="X104" s="247">
        <f t="shared" si="19"/>
        <v>0</v>
      </c>
      <c r="Y104" s="247">
        <f>Z103*'[1]Capital Sources&amp;Uses'!$E$22/12</f>
        <v>0</v>
      </c>
      <c r="Z104" s="247">
        <f t="shared" si="20"/>
        <v>0</v>
      </c>
      <c r="AB104" s="248">
        <f t="shared" si="21"/>
        <v>148</v>
      </c>
      <c r="AC104" s="240">
        <f t="shared" si="22"/>
        <v>0</v>
      </c>
      <c r="AD104" s="240">
        <f>AE103*'[1]Capital Sources&amp;Uses'!$F$22/12</f>
        <v>0</v>
      </c>
      <c r="AE104" s="240">
        <f t="shared" si="23"/>
        <v>0</v>
      </c>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row>
    <row r="105" spans="8:60" ht="16.5" thickTop="1" thickBot="1" x14ac:dyDescent="0.3">
      <c r="H105" s="248">
        <f t="shared" si="13"/>
        <v>101</v>
      </c>
      <c r="I105" s="247">
        <f t="shared" si="12"/>
        <v>0</v>
      </c>
      <c r="J105" s="247">
        <f>K104*('[1]Capital Sources&amp;Uses'!$B$22/12)</f>
        <v>-4.4563151728307915E-13</v>
      </c>
      <c r="K105" s="247">
        <f t="shared" si="14"/>
        <v>-7.1746674282575758E-11</v>
      </c>
      <c r="M105" s="251"/>
      <c r="N105" s="252"/>
      <c r="O105" s="104"/>
      <c r="P105" s="104"/>
      <c r="R105" s="248">
        <f t="shared" si="15"/>
        <v>125</v>
      </c>
      <c r="S105" s="247">
        <f t="shared" si="16"/>
        <v>0</v>
      </c>
      <c r="T105" s="247">
        <f>U104*'[1]Capital Sources&amp;Uses'!$D$22/12</f>
        <v>0</v>
      </c>
      <c r="U105" s="247">
        <f t="shared" si="17"/>
        <v>0</v>
      </c>
      <c r="W105" s="248">
        <f t="shared" si="18"/>
        <v>137</v>
      </c>
      <c r="X105" s="247">
        <f t="shared" si="19"/>
        <v>0</v>
      </c>
      <c r="Y105" s="247">
        <f>Z104*'[1]Capital Sources&amp;Uses'!$E$22/12</f>
        <v>0</v>
      </c>
      <c r="Z105" s="247">
        <f t="shared" si="20"/>
        <v>0</v>
      </c>
      <c r="AB105" s="248">
        <f t="shared" si="21"/>
        <v>149</v>
      </c>
      <c r="AC105" s="240">
        <f t="shared" si="22"/>
        <v>0</v>
      </c>
      <c r="AD105" s="240">
        <f>AE104*'[1]Capital Sources&amp;Uses'!$F$22/12</f>
        <v>0</v>
      </c>
      <c r="AE105" s="240">
        <f t="shared" si="23"/>
        <v>0</v>
      </c>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row>
    <row r="106" spans="8:60" ht="16.5" thickTop="1" thickBot="1" x14ac:dyDescent="0.3">
      <c r="H106" s="248">
        <f t="shared" si="13"/>
        <v>102</v>
      </c>
      <c r="I106" s="247">
        <f t="shared" si="12"/>
        <v>0</v>
      </c>
      <c r="J106" s="247">
        <f>K105*('[1]Capital Sources&amp;Uses'!$B$22/12)</f>
        <v>-4.4841671426609845E-13</v>
      </c>
      <c r="K106" s="247">
        <f t="shared" si="14"/>
        <v>-7.219509099684186E-11</v>
      </c>
      <c r="M106" s="251"/>
      <c r="N106" s="252"/>
      <c r="O106" s="104"/>
      <c r="P106" s="104"/>
      <c r="R106" s="248">
        <f t="shared" si="15"/>
        <v>126</v>
      </c>
      <c r="S106" s="247">
        <f t="shared" si="16"/>
        <v>0</v>
      </c>
      <c r="T106" s="247">
        <f>U105*'[1]Capital Sources&amp;Uses'!$D$22/12</f>
        <v>0</v>
      </c>
      <c r="U106" s="247">
        <f t="shared" si="17"/>
        <v>0</v>
      </c>
      <c r="W106" s="248">
        <f t="shared" si="18"/>
        <v>138</v>
      </c>
      <c r="X106" s="247">
        <f t="shared" si="19"/>
        <v>0</v>
      </c>
      <c r="Y106" s="247">
        <f>Z105*'[1]Capital Sources&amp;Uses'!$E$22/12</f>
        <v>0</v>
      </c>
      <c r="Z106" s="247">
        <f t="shared" si="20"/>
        <v>0</v>
      </c>
      <c r="AB106" s="248">
        <f t="shared" si="21"/>
        <v>150</v>
      </c>
      <c r="AC106" s="240">
        <f t="shared" si="22"/>
        <v>0</v>
      </c>
      <c r="AD106" s="240">
        <f>AE105*'[1]Capital Sources&amp;Uses'!$F$22/12</f>
        <v>0</v>
      </c>
      <c r="AE106" s="240">
        <f t="shared" si="23"/>
        <v>0</v>
      </c>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row>
    <row r="107" spans="8:60" ht="16.5" thickTop="1" thickBot="1" x14ac:dyDescent="0.3">
      <c r="H107" s="248">
        <f t="shared" si="13"/>
        <v>103</v>
      </c>
      <c r="I107" s="247">
        <f t="shared" si="12"/>
        <v>0</v>
      </c>
      <c r="J107" s="247">
        <f>K106*('[1]Capital Sources&amp;Uses'!$B$22/12)</f>
        <v>-4.5121931873026159E-13</v>
      </c>
      <c r="K107" s="247">
        <f t="shared" si="14"/>
        <v>-7.2646310315572123E-11</v>
      </c>
      <c r="M107" s="251"/>
      <c r="N107" s="252"/>
      <c r="O107" s="104"/>
      <c r="P107" s="104"/>
      <c r="R107" s="248">
        <f t="shared" si="15"/>
        <v>127</v>
      </c>
      <c r="S107" s="247">
        <f t="shared" si="16"/>
        <v>0</v>
      </c>
      <c r="T107" s="247">
        <f>U106*'[1]Capital Sources&amp;Uses'!$D$22/12</f>
        <v>0</v>
      </c>
      <c r="U107" s="247">
        <f t="shared" si="17"/>
        <v>0</v>
      </c>
      <c r="W107" s="248">
        <f t="shared" si="18"/>
        <v>139</v>
      </c>
      <c r="X107" s="247">
        <f t="shared" si="19"/>
        <v>0</v>
      </c>
      <c r="Y107" s="247">
        <f>Z106*'[1]Capital Sources&amp;Uses'!$E$22/12</f>
        <v>0</v>
      </c>
      <c r="Z107" s="247">
        <f t="shared" si="20"/>
        <v>0</v>
      </c>
      <c r="AB107" s="248">
        <f t="shared" si="21"/>
        <v>151</v>
      </c>
      <c r="AC107" s="240">
        <f t="shared" si="22"/>
        <v>0</v>
      </c>
      <c r="AD107" s="240">
        <f>AE106*'[1]Capital Sources&amp;Uses'!$F$22/12</f>
        <v>0</v>
      </c>
      <c r="AE107" s="240">
        <f t="shared" si="23"/>
        <v>0</v>
      </c>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row>
    <row r="108" spans="8:60" ht="16.5" thickTop="1" thickBot="1" x14ac:dyDescent="0.3">
      <c r="H108" s="248">
        <f t="shared" si="13"/>
        <v>104</v>
      </c>
      <c r="I108" s="247">
        <f t="shared" si="12"/>
        <v>0</v>
      </c>
      <c r="J108" s="247">
        <f>K107*('[1]Capital Sources&amp;Uses'!$B$22/12)</f>
        <v>-4.5403943947232572E-13</v>
      </c>
      <c r="K108" s="247">
        <f t="shared" si="14"/>
        <v>-7.3100349755044453E-11</v>
      </c>
      <c r="M108" s="251"/>
      <c r="N108" s="252"/>
      <c r="O108" s="104"/>
      <c r="P108" s="104"/>
      <c r="R108" s="248">
        <f t="shared" si="15"/>
        <v>128</v>
      </c>
      <c r="S108" s="247">
        <f t="shared" si="16"/>
        <v>0</v>
      </c>
      <c r="T108" s="247">
        <f>U107*'[1]Capital Sources&amp;Uses'!$D$22/12</f>
        <v>0</v>
      </c>
      <c r="U108" s="247">
        <f t="shared" si="17"/>
        <v>0</v>
      </c>
      <c r="W108" s="248">
        <f t="shared" si="18"/>
        <v>140</v>
      </c>
      <c r="X108" s="247">
        <f t="shared" si="19"/>
        <v>0</v>
      </c>
      <c r="Y108" s="247">
        <f>Z107*'[1]Capital Sources&amp;Uses'!$E$22/12</f>
        <v>0</v>
      </c>
      <c r="Z108" s="247">
        <f t="shared" si="20"/>
        <v>0</v>
      </c>
      <c r="AB108" s="248">
        <f t="shared" si="21"/>
        <v>152</v>
      </c>
      <c r="AC108" s="240">
        <f t="shared" si="22"/>
        <v>0</v>
      </c>
      <c r="AD108" s="240">
        <f>AE107*'[1]Capital Sources&amp;Uses'!$F$22/12</f>
        <v>0</v>
      </c>
      <c r="AE108" s="240">
        <f t="shared" si="23"/>
        <v>0</v>
      </c>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row>
    <row r="109" spans="8:60" ht="16.5" thickTop="1" thickBot="1" x14ac:dyDescent="0.3">
      <c r="H109" s="248">
        <f t="shared" si="13"/>
        <v>105</v>
      </c>
      <c r="I109" s="247">
        <f t="shared" si="12"/>
        <v>0</v>
      </c>
      <c r="J109" s="247">
        <f>K108*('[1]Capital Sources&amp;Uses'!$B$22/12)</f>
        <v>-4.5687718596902779E-13</v>
      </c>
      <c r="K109" s="247">
        <f t="shared" si="14"/>
        <v>-7.3557226941013477E-11</v>
      </c>
      <c r="M109" s="251"/>
      <c r="N109" s="252"/>
      <c r="O109" s="104"/>
      <c r="P109" s="104"/>
      <c r="R109" s="248">
        <f t="shared" si="15"/>
        <v>129</v>
      </c>
      <c r="S109" s="247">
        <f t="shared" si="16"/>
        <v>0</v>
      </c>
      <c r="T109" s="247">
        <f>U108*'[1]Capital Sources&amp;Uses'!$D$22/12</f>
        <v>0</v>
      </c>
      <c r="U109" s="247">
        <f t="shared" si="17"/>
        <v>0</v>
      </c>
      <c r="W109" s="248">
        <f t="shared" si="18"/>
        <v>141</v>
      </c>
      <c r="X109" s="247">
        <f t="shared" si="19"/>
        <v>0</v>
      </c>
      <c r="Y109" s="247">
        <f>Z108*'[1]Capital Sources&amp;Uses'!$E$22/12</f>
        <v>0</v>
      </c>
      <c r="Z109" s="247">
        <f t="shared" si="20"/>
        <v>0</v>
      </c>
      <c r="AB109" s="248">
        <f t="shared" si="21"/>
        <v>153</v>
      </c>
      <c r="AC109" s="240">
        <f t="shared" si="22"/>
        <v>0</v>
      </c>
      <c r="AD109" s="240">
        <f>AE108*'[1]Capital Sources&amp;Uses'!$F$22/12</f>
        <v>0</v>
      </c>
      <c r="AE109" s="240">
        <f t="shared" si="23"/>
        <v>0</v>
      </c>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row>
    <row r="110" spans="8:60" ht="16.5" thickTop="1" thickBot="1" x14ac:dyDescent="0.3">
      <c r="H110" s="248">
        <f t="shared" si="13"/>
        <v>106</v>
      </c>
      <c r="I110" s="247">
        <f t="shared" si="12"/>
        <v>0</v>
      </c>
      <c r="J110" s="247">
        <f>K109*('[1]Capital Sources&amp;Uses'!$B$22/12)</f>
        <v>-4.5973266838133415E-13</v>
      </c>
      <c r="K110" s="247">
        <f t="shared" si="14"/>
        <v>-7.4016959609394816E-11</v>
      </c>
      <c r="M110" s="251"/>
      <c r="N110" s="252"/>
      <c r="O110" s="104"/>
      <c r="P110" s="104"/>
      <c r="R110" s="248">
        <f t="shared" si="15"/>
        <v>130</v>
      </c>
      <c r="S110" s="247">
        <f t="shared" si="16"/>
        <v>0</v>
      </c>
      <c r="T110" s="247">
        <f>U109*'[1]Capital Sources&amp;Uses'!$D$22/12</f>
        <v>0</v>
      </c>
      <c r="U110" s="247">
        <f t="shared" si="17"/>
        <v>0</v>
      </c>
      <c r="W110" s="248">
        <f t="shared" si="18"/>
        <v>142</v>
      </c>
      <c r="X110" s="247">
        <f t="shared" si="19"/>
        <v>0</v>
      </c>
      <c r="Y110" s="247">
        <f>Z109*'[1]Capital Sources&amp;Uses'!$E$22/12</f>
        <v>0</v>
      </c>
      <c r="Z110" s="247">
        <f t="shared" si="20"/>
        <v>0</v>
      </c>
      <c r="AB110" s="248">
        <f t="shared" si="21"/>
        <v>154</v>
      </c>
      <c r="AC110" s="240">
        <f t="shared" si="22"/>
        <v>0</v>
      </c>
      <c r="AD110" s="240">
        <f>AE109*'[1]Capital Sources&amp;Uses'!$F$22/12</f>
        <v>0</v>
      </c>
      <c r="AE110" s="240">
        <f t="shared" si="23"/>
        <v>0</v>
      </c>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row>
    <row r="111" spans="8:60" ht="16.5" thickTop="1" thickBot="1" x14ac:dyDescent="0.3">
      <c r="H111" s="248">
        <f t="shared" si="13"/>
        <v>107</v>
      </c>
      <c r="I111" s="247">
        <f t="shared" si="12"/>
        <v>0</v>
      </c>
      <c r="J111" s="247">
        <f>K110*('[1]Capital Sources&amp;Uses'!$B$22/12)</f>
        <v>-4.6260599755871758E-13</v>
      </c>
      <c r="K111" s="247">
        <f t="shared" si="14"/>
        <v>-7.4479565606953531E-11</v>
      </c>
      <c r="M111" s="251"/>
      <c r="N111" s="252"/>
      <c r="O111" s="104"/>
      <c r="P111" s="104"/>
      <c r="R111" s="248">
        <f t="shared" si="15"/>
        <v>131</v>
      </c>
      <c r="S111" s="247">
        <f t="shared" si="16"/>
        <v>0</v>
      </c>
      <c r="T111" s="247">
        <f>U110*'[1]Capital Sources&amp;Uses'!$D$22/12</f>
        <v>0</v>
      </c>
      <c r="U111" s="247">
        <f t="shared" si="17"/>
        <v>0</v>
      </c>
      <c r="W111" s="248">
        <f t="shared" si="18"/>
        <v>143</v>
      </c>
      <c r="X111" s="247">
        <f t="shared" si="19"/>
        <v>0</v>
      </c>
      <c r="Y111" s="247">
        <f>Z110*'[1]Capital Sources&amp;Uses'!$E$22/12</f>
        <v>0</v>
      </c>
      <c r="Z111" s="247">
        <f t="shared" si="20"/>
        <v>0</v>
      </c>
      <c r="AB111" s="248">
        <f t="shared" si="21"/>
        <v>155</v>
      </c>
      <c r="AC111" s="240">
        <f t="shared" si="22"/>
        <v>0</v>
      </c>
      <c r="AD111" s="240">
        <f>AE110*'[1]Capital Sources&amp;Uses'!$F$22/12</f>
        <v>0</v>
      </c>
      <c r="AE111" s="240">
        <f t="shared" si="23"/>
        <v>0</v>
      </c>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row>
    <row r="112" spans="8:60" ht="16.5" thickTop="1" thickBot="1" x14ac:dyDescent="0.3">
      <c r="H112" s="248">
        <f t="shared" si="13"/>
        <v>108</v>
      </c>
      <c r="I112" s="247">
        <f t="shared" si="12"/>
        <v>0</v>
      </c>
      <c r="J112" s="247">
        <f>K111*('[1]Capital Sources&amp;Uses'!$B$22/12)</f>
        <v>-4.6549728504345951E-13</v>
      </c>
      <c r="K112" s="247">
        <f t="shared" si="14"/>
        <v>-7.4945062891996989E-11</v>
      </c>
      <c r="M112" s="251"/>
      <c r="N112" s="252"/>
      <c r="O112" s="104"/>
      <c r="P112" s="104"/>
      <c r="R112" s="248">
        <f t="shared" si="15"/>
        <v>132</v>
      </c>
      <c r="S112" s="247">
        <f t="shared" si="16"/>
        <v>0</v>
      </c>
      <c r="T112" s="247">
        <f>U111*'[1]Capital Sources&amp;Uses'!$D$22/12</f>
        <v>0</v>
      </c>
      <c r="U112" s="247">
        <f t="shared" si="17"/>
        <v>0</v>
      </c>
      <c r="W112" s="248">
        <f t="shared" si="18"/>
        <v>144</v>
      </c>
      <c r="X112" s="247">
        <f t="shared" si="19"/>
        <v>0</v>
      </c>
      <c r="Y112" s="247">
        <f>Z111*'[1]Capital Sources&amp;Uses'!$E$22/12</f>
        <v>0</v>
      </c>
      <c r="Z112" s="247">
        <f t="shared" si="20"/>
        <v>0</v>
      </c>
      <c r="AB112" s="248">
        <f t="shared" si="21"/>
        <v>156</v>
      </c>
      <c r="AC112" s="240">
        <f t="shared" si="22"/>
        <v>0</v>
      </c>
      <c r="AD112" s="240">
        <f>AE111*'[1]Capital Sources&amp;Uses'!$F$22/12</f>
        <v>0</v>
      </c>
      <c r="AE112" s="240">
        <f t="shared" si="23"/>
        <v>0</v>
      </c>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row>
    <row r="113" spans="8:60" ht="16.5" thickTop="1" thickBot="1" x14ac:dyDescent="0.3">
      <c r="H113" s="248">
        <f t="shared" si="13"/>
        <v>109</v>
      </c>
      <c r="I113" s="247">
        <f t="shared" si="12"/>
        <v>0</v>
      </c>
      <c r="J113" s="247">
        <f>K112*('[1]Capital Sources&amp;Uses'!$B$22/12)</f>
        <v>-4.6840664307498114E-13</v>
      </c>
      <c r="K113" s="247">
        <f t="shared" si="14"/>
        <v>-7.5413469535071971E-11</v>
      </c>
      <c r="M113" s="251"/>
      <c r="N113" s="252"/>
      <c r="O113" s="104"/>
      <c r="P113" s="104"/>
      <c r="R113" s="248">
        <f t="shared" si="15"/>
        <v>133</v>
      </c>
      <c r="S113" s="247">
        <f t="shared" si="16"/>
        <v>0</v>
      </c>
      <c r="T113" s="247">
        <f>U112*'[1]Capital Sources&amp;Uses'!$D$22/12</f>
        <v>0</v>
      </c>
      <c r="U113" s="247">
        <f t="shared" si="17"/>
        <v>0</v>
      </c>
      <c r="W113" s="248">
        <f t="shared" si="18"/>
        <v>145</v>
      </c>
      <c r="X113" s="247">
        <f t="shared" si="19"/>
        <v>0</v>
      </c>
      <c r="Y113" s="247">
        <f>Z112*'[1]Capital Sources&amp;Uses'!$E$22/12</f>
        <v>0</v>
      </c>
      <c r="Z113" s="247">
        <f t="shared" si="20"/>
        <v>0</v>
      </c>
      <c r="AB113" s="248">
        <f t="shared" si="21"/>
        <v>157</v>
      </c>
      <c r="AC113" s="240">
        <f t="shared" si="22"/>
        <v>0</v>
      </c>
      <c r="AD113" s="240">
        <f>AE112*'[1]Capital Sources&amp;Uses'!$F$22/12</f>
        <v>0</v>
      </c>
      <c r="AE113" s="240">
        <f t="shared" si="23"/>
        <v>0</v>
      </c>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row>
    <row r="114" spans="8:60" ht="16.5" thickTop="1" thickBot="1" x14ac:dyDescent="0.3">
      <c r="H114" s="248">
        <f t="shared" si="13"/>
        <v>110</v>
      </c>
      <c r="I114" s="247">
        <f t="shared" si="12"/>
        <v>0</v>
      </c>
      <c r="J114" s="247">
        <f>K113*('[1]Capital Sources&amp;Uses'!$B$22/12)</f>
        <v>-4.713341845941998E-13</v>
      </c>
      <c r="K114" s="247">
        <f t="shared" si="14"/>
        <v>-7.5884803719666172E-11</v>
      </c>
      <c r="M114" s="251"/>
      <c r="N114" s="252"/>
      <c r="O114" s="104"/>
      <c r="P114" s="104"/>
      <c r="R114" s="248">
        <f t="shared" si="15"/>
        <v>134</v>
      </c>
      <c r="S114" s="247">
        <f t="shared" si="16"/>
        <v>0</v>
      </c>
      <c r="T114" s="247">
        <f>U113*'[1]Capital Sources&amp;Uses'!$D$22/12</f>
        <v>0</v>
      </c>
      <c r="U114" s="247">
        <f t="shared" si="17"/>
        <v>0</v>
      </c>
      <c r="W114" s="248">
        <f t="shared" si="18"/>
        <v>146</v>
      </c>
      <c r="X114" s="247">
        <f t="shared" si="19"/>
        <v>0</v>
      </c>
      <c r="Y114" s="247">
        <f>Z113*'[1]Capital Sources&amp;Uses'!$E$22/12</f>
        <v>0</v>
      </c>
      <c r="Z114" s="247">
        <f t="shared" si="20"/>
        <v>0</v>
      </c>
      <c r="AB114" s="248">
        <f t="shared" si="21"/>
        <v>158</v>
      </c>
      <c r="AC114" s="240">
        <f t="shared" si="22"/>
        <v>0</v>
      </c>
      <c r="AD114" s="240">
        <f>AE113*'[1]Capital Sources&amp;Uses'!$F$22/12</f>
        <v>0</v>
      </c>
      <c r="AE114" s="240">
        <f t="shared" si="23"/>
        <v>0</v>
      </c>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row>
    <row r="115" spans="8:60" ht="16.5" thickTop="1" thickBot="1" x14ac:dyDescent="0.3">
      <c r="H115" s="248">
        <f t="shared" si="13"/>
        <v>111</v>
      </c>
      <c r="I115" s="247">
        <f t="shared" si="12"/>
        <v>0</v>
      </c>
      <c r="J115" s="247">
        <f>K114*('[1]Capital Sources&amp;Uses'!$B$22/12)</f>
        <v>-4.7428002324791351E-13</v>
      </c>
      <c r="K115" s="247">
        <f t="shared" si="14"/>
        <v>-7.6359083742914084E-11</v>
      </c>
      <c r="M115" s="251"/>
      <c r="N115" s="252"/>
      <c r="O115" s="104"/>
      <c r="P115" s="104"/>
      <c r="R115" s="248">
        <f t="shared" si="15"/>
        <v>135</v>
      </c>
      <c r="S115" s="247">
        <f t="shared" si="16"/>
        <v>0</v>
      </c>
      <c r="T115" s="247">
        <f>U114*'[1]Capital Sources&amp;Uses'!$D$22/12</f>
        <v>0</v>
      </c>
      <c r="U115" s="247">
        <f t="shared" si="17"/>
        <v>0</v>
      </c>
      <c r="W115" s="248">
        <f t="shared" si="18"/>
        <v>147</v>
      </c>
      <c r="X115" s="247">
        <f t="shared" si="19"/>
        <v>0</v>
      </c>
      <c r="Y115" s="247">
        <f>Z114*'[1]Capital Sources&amp;Uses'!$E$22/12</f>
        <v>0</v>
      </c>
      <c r="Z115" s="247">
        <f t="shared" si="20"/>
        <v>0</v>
      </c>
      <c r="AB115" s="248">
        <f t="shared" si="21"/>
        <v>159</v>
      </c>
      <c r="AC115" s="240">
        <f t="shared" si="22"/>
        <v>0</v>
      </c>
      <c r="AD115" s="240">
        <f>AE114*'[1]Capital Sources&amp;Uses'!$F$22/12</f>
        <v>0</v>
      </c>
      <c r="AE115" s="240">
        <f t="shared" si="23"/>
        <v>0</v>
      </c>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row>
    <row r="116" spans="8:60" ht="16.5" thickTop="1" thickBot="1" x14ac:dyDescent="0.3">
      <c r="H116" s="248">
        <f t="shared" si="13"/>
        <v>112</v>
      </c>
      <c r="I116" s="247">
        <f t="shared" si="12"/>
        <v>0</v>
      </c>
      <c r="J116" s="247">
        <f>K115*('[1]Capital Sources&amp;Uses'!$B$22/12)</f>
        <v>-4.7724427339321301E-13</v>
      </c>
      <c r="K116" s="247">
        <f t="shared" si="14"/>
        <v>-7.68363280163073E-11</v>
      </c>
      <c r="M116" s="251"/>
      <c r="N116" s="252"/>
      <c r="O116" s="104"/>
      <c r="P116" s="104"/>
      <c r="R116" s="248">
        <f t="shared" si="15"/>
        <v>136</v>
      </c>
      <c r="S116" s="247">
        <f t="shared" si="16"/>
        <v>0</v>
      </c>
      <c r="T116" s="247">
        <f>U115*'[1]Capital Sources&amp;Uses'!$D$22/12</f>
        <v>0</v>
      </c>
      <c r="U116" s="247">
        <f t="shared" si="17"/>
        <v>0</v>
      </c>
      <c r="W116" s="248">
        <f t="shared" si="18"/>
        <v>148</v>
      </c>
      <c r="X116" s="247">
        <f t="shared" si="19"/>
        <v>0</v>
      </c>
      <c r="Y116" s="247">
        <f>Z115*'[1]Capital Sources&amp;Uses'!$E$22/12</f>
        <v>0</v>
      </c>
      <c r="Z116" s="247">
        <f t="shared" si="20"/>
        <v>0</v>
      </c>
      <c r="AB116" s="248">
        <f t="shared" si="21"/>
        <v>160</v>
      </c>
      <c r="AC116" s="240">
        <f t="shared" si="22"/>
        <v>0</v>
      </c>
      <c r="AD116" s="240">
        <f>AE115*'[1]Capital Sources&amp;Uses'!$F$22/12</f>
        <v>0</v>
      </c>
      <c r="AE116" s="240">
        <f t="shared" si="23"/>
        <v>0</v>
      </c>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row>
    <row r="117" spans="8:60" ht="16.5" thickTop="1" thickBot="1" x14ac:dyDescent="0.3">
      <c r="H117" s="248">
        <f t="shared" si="13"/>
        <v>113</v>
      </c>
      <c r="I117" s="247">
        <f t="shared" si="12"/>
        <v>0</v>
      </c>
      <c r="J117" s="247">
        <f>K116*('[1]Capital Sources&amp;Uses'!$B$22/12)</f>
        <v>-4.802270501019206E-13</v>
      </c>
      <c r="K117" s="247">
        <f t="shared" si="14"/>
        <v>-7.7316555066409219E-11</v>
      </c>
      <c r="M117" s="251"/>
      <c r="N117" s="252"/>
      <c r="O117" s="104"/>
      <c r="P117" s="104"/>
      <c r="R117" s="248">
        <f t="shared" si="15"/>
        <v>137</v>
      </c>
      <c r="S117" s="247">
        <f t="shared" si="16"/>
        <v>0</v>
      </c>
      <c r="T117" s="247">
        <f>U116*'[1]Capital Sources&amp;Uses'!$D$22/12</f>
        <v>0</v>
      </c>
      <c r="U117" s="247">
        <f t="shared" si="17"/>
        <v>0</v>
      </c>
      <c r="W117" s="248">
        <f t="shared" si="18"/>
        <v>149</v>
      </c>
      <c r="X117" s="247">
        <f t="shared" si="19"/>
        <v>0</v>
      </c>
      <c r="Y117" s="247">
        <f>Z116*'[1]Capital Sources&amp;Uses'!$E$22/12</f>
        <v>0</v>
      </c>
      <c r="Z117" s="247">
        <f t="shared" si="20"/>
        <v>0</v>
      </c>
      <c r="AB117" s="248">
        <f t="shared" si="21"/>
        <v>161</v>
      </c>
      <c r="AC117" s="240">
        <f t="shared" si="22"/>
        <v>0</v>
      </c>
      <c r="AD117" s="240">
        <f>AE116*'[1]Capital Sources&amp;Uses'!$F$22/12</f>
        <v>0</v>
      </c>
      <c r="AE117" s="240">
        <f t="shared" si="23"/>
        <v>0</v>
      </c>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row>
    <row r="118" spans="8:60" ht="16.5" thickTop="1" thickBot="1" x14ac:dyDescent="0.3">
      <c r="H118" s="248">
        <f t="shared" si="13"/>
        <v>114</v>
      </c>
      <c r="I118" s="247">
        <f t="shared" si="12"/>
        <v>0</v>
      </c>
      <c r="J118" s="247">
        <f>K117*('[1]Capital Sources&amp;Uses'!$B$22/12)</f>
        <v>-4.8322846916505754E-13</v>
      </c>
      <c r="K118" s="247">
        <f t="shared" si="14"/>
        <v>-7.7799783535574272E-11</v>
      </c>
      <c r="M118" s="251"/>
      <c r="N118" s="252"/>
      <c r="O118" s="104"/>
      <c r="P118" s="104"/>
      <c r="R118" s="248">
        <f t="shared" si="15"/>
        <v>138</v>
      </c>
      <c r="S118" s="247">
        <f t="shared" si="16"/>
        <v>0</v>
      </c>
      <c r="T118" s="247">
        <f>U117*'[1]Capital Sources&amp;Uses'!$D$22/12</f>
        <v>0</v>
      </c>
      <c r="U118" s="247">
        <f t="shared" si="17"/>
        <v>0</v>
      </c>
      <c r="W118" s="248">
        <f t="shared" si="18"/>
        <v>150</v>
      </c>
      <c r="X118" s="247">
        <f t="shared" si="19"/>
        <v>0</v>
      </c>
      <c r="Y118" s="247">
        <f>Z117*'[1]Capital Sources&amp;Uses'!$E$22/12</f>
        <v>0</v>
      </c>
      <c r="Z118" s="247">
        <f t="shared" si="20"/>
        <v>0</v>
      </c>
      <c r="AB118" s="248">
        <f t="shared" si="21"/>
        <v>162</v>
      </c>
      <c r="AC118" s="240">
        <f t="shared" si="22"/>
        <v>0</v>
      </c>
      <c r="AD118" s="240">
        <f>AE117*'[1]Capital Sources&amp;Uses'!$F$22/12</f>
        <v>0</v>
      </c>
      <c r="AE118" s="240">
        <f t="shared" si="23"/>
        <v>0</v>
      </c>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row>
    <row r="119" spans="8:60" ht="16.5" thickTop="1" thickBot="1" x14ac:dyDescent="0.3">
      <c r="H119" s="248">
        <f t="shared" si="13"/>
        <v>115</v>
      </c>
      <c r="I119" s="247">
        <f t="shared" si="12"/>
        <v>0</v>
      </c>
      <c r="J119" s="247">
        <f>K118*('[1]Capital Sources&amp;Uses'!$B$22/12)</f>
        <v>-4.8624864709733912E-13</v>
      </c>
      <c r="K119" s="247">
        <f t="shared" si="14"/>
        <v>-7.8286032182671612E-11</v>
      </c>
      <c r="M119" s="251"/>
      <c r="N119" s="252"/>
      <c r="O119" s="104"/>
      <c r="P119" s="104"/>
      <c r="R119" s="248">
        <f t="shared" si="15"/>
        <v>139</v>
      </c>
      <c r="S119" s="247">
        <f t="shared" si="16"/>
        <v>0</v>
      </c>
      <c r="T119" s="247">
        <f>U118*'[1]Capital Sources&amp;Uses'!$D$22/12</f>
        <v>0</v>
      </c>
      <c r="U119" s="247">
        <f t="shared" si="17"/>
        <v>0</v>
      </c>
      <c r="W119" s="248">
        <f t="shared" si="18"/>
        <v>151</v>
      </c>
      <c r="X119" s="247">
        <f t="shared" si="19"/>
        <v>0</v>
      </c>
      <c r="Y119" s="247">
        <f>Z118*'[1]Capital Sources&amp;Uses'!$E$22/12</f>
        <v>0</v>
      </c>
      <c r="Z119" s="247">
        <f t="shared" si="20"/>
        <v>0</v>
      </c>
      <c r="AB119" s="248">
        <f t="shared" si="21"/>
        <v>163</v>
      </c>
      <c r="AC119" s="240">
        <f t="shared" si="22"/>
        <v>0</v>
      </c>
      <c r="AD119" s="240">
        <f>AE118*'[1]Capital Sources&amp;Uses'!$F$22/12</f>
        <v>0</v>
      </c>
      <c r="AE119" s="240">
        <f t="shared" si="23"/>
        <v>0</v>
      </c>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row>
    <row r="120" spans="8:60" ht="16.5" thickTop="1" thickBot="1" x14ac:dyDescent="0.3">
      <c r="H120" s="248">
        <f t="shared" si="13"/>
        <v>116</v>
      </c>
      <c r="I120" s="247">
        <f t="shared" si="12"/>
        <v>0</v>
      </c>
      <c r="J120" s="247">
        <f>K119*('[1]Capital Sources&amp;Uses'!$B$22/12)</f>
        <v>-4.8928770114169758E-13</v>
      </c>
      <c r="K120" s="247">
        <f t="shared" si="14"/>
        <v>-7.8775319883813304E-11</v>
      </c>
      <c r="M120" s="251"/>
      <c r="N120" s="252"/>
      <c r="O120" s="104"/>
      <c r="P120" s="104"/>
      <c r="R120" s="248">
        <f t="shared" si="15"/>
        <v>140</v>
      </c>
      <c r="S120" s="247">
        <f t="shared" si="16"/>
        <v>0</v>
      </c>
      <c r="T120" s="247">
        <f>U119*'[1]Capital Sources&amp;Uses'!$D$22/12</f>
        <v>0</v>
      </c>
      <c r="U120" s="247">
        <f t="shared" si="17"/>
        <v>0</v>
      </c>
      <c r="W120" s="248">
        <f t="shared" si="18"/>
        <v>152</v>
      </c>
      <c r="X120" s="247">
        <f t="shared" si="19"/>
        <v>0</v>
      </c>
      <c r="Y120" s="247">
        <f>Z119*'[1]Capital Sources&amp;Uses'!$E$22/12</f>
        <v>0</v>
      </c>
      <c r="Z120" s="247">
        <f t="shared" si="20"/>
        <v>0</v>
      </c>
      <c r="AB120" s="248">
        <f t="shared" si="21"/>
        <v>164</v>
      </c>
      <c r="AC120" s="240">
        <f t="shared" si="22"/>
        <v>0</v>
      </c>
      <c r="AD120" s="240">
        <f>AE119*'[1]Capital Sources&amp;Uses'!$F$22/12</f>
        <v>0</v>
      </c>
      <c r="AE120" s="240">
        <f t="shared" si="23"/>
        <v>0</v>
      </c>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row>
    <row r="121" spans="8:60" ht="16.5" thickTop="1" thickBot="1" x14ac:dyDescent="0.3">
      <c r="H121" s="248">
        <f t="shared" si="13"/>
        <v>117</v>
      </c>
      <c r="I121" s="247">
        <f t="shared" si="12"/>
        <v>0</v>
      </c>
      <c r="J121" s="247">
        <f>K120*('[1]Capital Sources&amp;Uses'!$B$22/12)</f>
        <v>-4.9234574927383315E-13</v>
      </c>
      <c r="K121" s="247">
        <f t="shared" si="14"/>
        <v>-7.9267665633087132E-11</v>
      </c>
      <c r="M121" s="251"/>
      <c r="N121" s="252"/>
      <c r="O121" s="104"/>
      <c r="P121" s="104"/>
      <c r="R121" s="248">
        <f t="shared" si="15"/>
        <v>141</v>
      </c>
      <c r="S121" s="247">
        <f t="shared" si="16"/>
        <v>0</v>
      </c>
      <c r="T121" s="247">
        <f>U120*'[1]Capital Sources&amp;Uses'!$D$22/12</f>
        <v>0</v>
      </c>
      <c r="U121" s="247">
        <f t="shared" si="17"/>
        <v>0</v>
      </c>
      <c r="W121" s="248">
        <f t="shared" si="18"/>
        <v>153</v>
      </c>
      <c r="X121" s="247">
        <f t="shared" si="19"/>
        <v>0</v>
      </c>
      <c r="Y121" s="247">
        <f>Z120*'[1]Capital Sources&amp;Uses'!$E$22/12</f>
        <v>0</v>
      </c>
      <c r="Z121" s="247">
        <f t="shared" si="20"/>
        <v>0</v>
      </c>
      <c r="AB121" s="248">
        <f t="shared" si="21"/>
        <v>165</v>
      </c>
      <c r="AC121" s="240">
        <f t="shared" si="22"/>
        <v>0</v>
      </c>
      <c r="AD121" s="240">
        <f>AE120*'[1]Capital Sources&amp;Uses'!$F$22/12</f>
        <v>0</v>
      </c>
      <c r="AE121" s="240">
        <f t="shared" si="23"/>
        <v>0</v>
      </c>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row>
    <row r="122" spans="8:60" ht="16.5" thickTop="1" thickBot="1" x14ac:dyDescent="0.3">
      <c r="H122" s="248">
        <f t="shared" si="13"/>
        <v>118</v>
      </c>
      <c r="I122" s="247">
        <f t="shared" si="12"/>
        <v>0</v>
      </c>
      <c r="J122" s="247">
        <f>K121*('[1]Capital Sources&amp;Uses'!$B$22/12)</f>
        <v>-4.9542291020679451E-13</v>
      </c>
      <c r="K122" s="247">
        <f t="shared" si="14"/>
        <v>-7.9763088543293923E-11</v>
      </c>
      <c r="M122" s="251"/>
      <c r="N122" s="252"/>
      <c r="O122" s="104"/>
      <c r="P122" s="104"/>
      <c r="R122" s="248">
        <f t="shared" si="15"/>
        <v>142</v>
      </c>
      <c r="S122" s="247">
        <f t="shared" si="16"/>
        <v>0</v>
      </c>
      <c r="T122" s="247">
        <f>U121*'[1]Capital Sources&amp;Uses'!$D$22/12</f>
        <v>0</v>
      </c>
      <c r="U122" s="247">
        <f t="shared" si="17"/>
        <v>0</v>
      </c>
      <c r="W122" s="248">
        <f t="shared" si="18"/>
        <v>154</v>
      </c>
      <c r="X122" s="247">
        <f t="shared" si="19"/>
        <v>0</v>
      </c>
      <c r="Y122" s="247">
        <f>Z121*'[1]Capital Sources&amp;Uses'!$E$22/12</f>
        <v>0</v>
      </c>
      <c r="Z122" s="247">
        <f t="shared" si="20"/>
        <v>0</v>
      </c>
      <c r="AB122" s="248">
        <f t="shared" si="21"/>
        <v>166</v>
      </c>
      <c r="AC122" s="240">
        <f t="shared" si="22"/>
        <v>0</v>
      </c>
      <c r="AD122" s="240">
        <f>AE121*'[1]Capital Sources&amp;Uses'!$F$22/12</f>
        <v>0</v>
      </c>
      <c r="AE122" s="240">
        <f t="shared" si="23"/>
        <v>0</v>
      </c>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row>
    <row r="123" spans="8:60" ht="16.5" thickTop="1" thickBot="1" x14ac:dyDescent="0.3">
      <c r="H123" s="248">
        <f t="shared" si="13"/>
        <v>119</v>
      </c>
      <c r="I123" s="247">
        <f t="shared" si="12"/>
        <v>0</v>
      </c>
      <c r="J123" s="247">
        <f>K122*('[1]Capital Sources&amp;Uses'!$B$22/12)</f>
        <v>-4.98519303395587E-13</v>
      </c>
      <c r="K123" s="247">
        <f t="shared" si="14"/>
        <v>-8.0261607846689505E-11</v>
      </c>
      <c r="M123" s="251"/>
      <c r="N123" s="252"/>
      <c r="O123" s="104"/>
      <c r="P123" s="104"/>
      <c r="R123" s="248">
        <f t="shared" si="15"/>
        <v>143</v>
      </c>
      <c r="S123" s="247">
        <f t="shared" si="16"/>
        <v>0</v>
      </c>
      <c r="T123" s="247">
        <f>U122*'[1]Capital Sources&amp;Uses'!$D$22/12</f>
        <v>0</v>
      </c>
      <c r="U123" s="247">
        <f t="shared" si="17"/>
        <v>0</v>
      </c>
      <c r="W123" s="248">
        <f t="shared" si="18"/>
        <v>155</v>
      </c>
      <c r="X123" s="247">
        <f t="shared" si="19"/>
        <v>0</v>
      </c>
      <c r="Y123" s="247">
        <f>Z122*'[1]Capital Sources&amp;Uses'!$E$22/12</f>
        <v>0</v>
      </c>
      <c r="Z123" s="247">
        <f t="shared" si="20"/>
        <v>0</v>
      </c>
      <c r="AB123" s="248">
        <f t="shared" si="21"/>
        <v>167</v>
      </c>
      <c r="AC123" s="240">
        <f t="shared" si="22"/>
        <v>0</v>
      </c>
      <c r="AD123" s="240">
        <f>AE122*'[1]Capital Sources&amp;Uses'!$F$22/12</f>
        <v>0</v>
      </c>
      <c r="AE123" s="240">
        <f t="shared" si="23"/>
        <v>0</v>
      </c>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row>
    <row r="124" spans="8:60" ht="16.5" thickTop="1" thickBot="1" x14ac:dyDescent="0.3">
      <c r="H124" s="248">
        <f>H123+1</f>
        <v>120</v>
      </c>
      <c r="I124" s="247">
        <f t="shared" si="12"/>
        <v>0</v>
      </c>
      <c r="J124" s="247">
        <f>K123*('[1]Capital Sources&amp;Uses'!$B$22/12)</f>
        <v>-5.0163504904180935E-13</v>
      </c>
      <c r="K124" s="247">
        <f t="shared" si="14"/>
        <v>-8.0763242895731317E-11</v>
      </c>
      <c r="M124" s="251"/>
      <c r="N124" s="252"/>
      <c r="O124" s="104"/>
      <c r="P124" s="104"/>
      <c r="R124" s="248">
        <f>R123+1</f>
        <v>144</v>
      </c>
      <c r="S124" s="247">
        <f t="shared" si="16"/>
        <v>0</v>
      </c>
      <c r="T124" s="247">
        <f>U123*'[1]Capital Sources&amp;Uses'!$D$22/12</f>
        <v>0</v>
      </c>
      <c r="U124" s="247">
        <f t="shared" si="17"/>
        <v>0</v>
      </c>
      <c r="W124" s="248">
        <f>W123+1</f>
        <v>156</v>
      </c>
      <c r="X124" s="247">
        <f t="shared" si="19"/>
        <v>0</v>
      </c>
      <c r="Y124" s="247">
        <f>Z123*'[1]Capital Sources&amp;Uses'!$E$22/12</f>
        <v>0</v>
      </c>
      <c r="Z124" s="247">
        <f t="shared" si="20"/>
        <v>0</v>
      </c>
      <c r="AB124" s="248">
        <f>AB123+1</f>
        <v>168</v>
      </c>
      <c r="AC124" s="240">
        <f t="shared" si="22"/>
        <v>0</v>
      </c>
      <c r="AD124" s="240">
        <f>AE123*'[1]Capital Sources&amp;Uses'!$F$22/12</f>
        <v>0</v>
      </c>
      <c r="AE124" s="240">
        <f t="shared" si="23"/>
        <v>0</v>
      </c>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row>
    <row r="125" spans="8:60" ht="16.5" thickTop="1" thickBot="1" x14ac:dyDescent="0.3">
      <c r="H125" s="78"/>
      <c r="I125" s="104"/>
      <c r="J125" s="104"/>
      <c r="K125" s="104"/>
      <c r="M125" s="251"/>
      <c r="N125" s="252"/>
      <c r="O125" s="104"/>
      <c r="P125" s="104"/>
      <c r="R125" s="248">
        <f t="shared" ref="R125:R188" si="24">R124+1</f>
        <v>145</v>
      </c>
      <c r="S125" s="247">
        <f t="shared" si="16"/>
        <v>0</v>
      </c>
      <c r="T125" s="247">
        <f>U124*'[1]Capital Sources&amp;Uses'!$D$22/12</f>
        <v>0</v>
      </c>
      <c r="U125" s="247">
        <f t="shared" si="17"/>
        <v>0</v>
      </c>
      <c r="W125" s="248">
        <f t="shared" ref="W125:W188" si="25">W124+1</f>
        <v>157</v>
      </c>
      <c r="X125" s="247">
        <f t="shared" si="19"/>
        <v>0</v>
      </c>
      <c r="Y125" s="247">
        <f>Z124*'[1]Capital Sources&amp;Uses'!$E$22/12</f>
        <v>0</v>
      </c>
      <c r="Z125" s="247">
        <f t="shared" si="20"/>
        <v>0</v>
      </c>
      <c r="AB125" s="248">
        <f t="shared" ref="AB125:AB188" si="26">AB124+1</f>
        <v>169</v>
      </c>
      <c r="AC125" s="240">
        <f t="shared" si="22"/>
        <v>0</v>
      </c>
      <c r="AD125" s="240">
        <f>AE124*'[1]Capital Sources&amp;Uses'!$F$22/12</f>
        <v>0</v>
      </c>
      <c r="AE125" s="240">
        <f t="shared" si="23"/>
        <v>0</v>
      </c>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row>
    <row r="126" spans="8:60" ht="16.5" thickTop="1" thickBot="1" x14ac:dyDescent="0.3">
      <c r="H126" s="78"/>
      <c r="I126" s="104"/>
      <c r="J126" s="104"/>
      <c r="K126" s="104"/>
      <c r="M126" s="251"/>
      <c r="N126" s="252"/>
      <c r="O126" s="104"/>
      <c r="P126" s="104"/>
      <c r="R126" s="248">
        <f t="shared" si="24"/>
        <v>146</v>
      </c>
      <c r="S126" s="247">
        <f t="shared" si="16"/>
        <v>0</v>
      </c>
      <c r="T126" s="247">
        <f>U125*'[1]Capital Sources&amp;Uses'!$D$22/12</f>
        <v>0</v>
      </c>
      <c r="U126" s="247">
        <f t="shared" si="17"/>
        <v>0</v>
      </c>
      <c r="W126" s="248">
        <f t="shared" si="25"/>
        <v>158</v>
      </c>
      <c r="X126" s="247">
        <f t="shared" si="19"/>
        <v>0</v>
      </c>
      <c r="Y126" s="247">
        <f>Z125*'[1]Capital Sources&amp;Uses'!$E$22/12</f>
        <v>0</v>
      </c>
      <c r="Z126" s="247">
        <f t="shared" si="20"/>
        <v>0</v>
      </c>
      <c r="AB126" s="248">
        <f t="shared" si="26"/>
        <v>170</v>
      </c>
      <c r="AC126" s="240">
        <f t="shared" si="22"/>
        <v>0</v>
      </c>
      <c r="AD126" s="240">
        <f>AE125*'[1]Capital Sources&amp;Uses'!$F$22/12</f>
        <v>0</v>
      </c>
      <c r="AE126" s="240">
        <f t="shared" si="23"/>
        <v>0</v>
      </c>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row>
    <row r="127" spans="8:60" ht="16.5" thickTop="1" thickBot="1" x14ac:dyDescent="0.3">
      <c r="H127" s="78"/>
      <c r="I127" s="104"/>
      <c r="J127" s="104"/>
      <c r="K127" s="104"/>
      <c r="M127" s="251"/>
      <c r="N127" s="252"/>
      <c r="O127" s="104"/>
      <c r="P127" s="104"/>
      <c r="R127" s="248">
        <f t="shared" si="24"/>
        <v>147</v>
      </c>
      <c r="S127" s="247">
        <f t="shared" si="16"/>
        <v>0</v>
      </c>
      <c r="T127" s="247">
        <f>U126*'[1]Capital Sources&amp;Uses'!$D$22/12</f>
        <v>0</v>
      </c>
      <c r="U127" s="247">
        <f t="shared" si="17"/>
        <v>0</v>
      </c>
      <c r="W127" s="248">
        <f t="shared" si="25"/>
        <v>159</v>
      </c>
      <c r="X127" s="247">
        <f t="shared" si="19"/>
        <v>0</v>
      </c>
      <c r="Y127" s="247">
        <f>Z126*'[1]Capital Sources&amp;Uses'!$E$22/12</f>
        <v>0</v>
      </c>
      <c r="Z127" s="247">
        <f t="shared" si="20"/>
        <v>0</v>
      </c>
      <c r="AB127" s="248">
        <f t="shared" si="26"/>
        <v>171</v>
      </c>
      <c r="AC127" s="240">
        <f t="shared" si="22"/>
        <v>0</v>
      </c>
      <c r="AD127" s="240">
        <f>AE126*'[1]Capital Sources&amp;Uses'!$F$22/12</f>
        <v>0</v>
      </c>
      <c r="AE127" s="240">
        <f t="shared" si="23"/>
        <v>0</v>
      </c>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row>
    <row r="128" spans="8:60" ht="16.5" thickTop="1" thickBot="1" x14ac:dyDescent="0.3">
      <c r="H128" s="78"/>
      <c r="I128" s="104"/>
      <c r="J128" s="104"/>
      <c r="K128" s="104"/>
      <c r="M128" s="251"/>
      <c r="N128" s="252"/>
      <c r="O128" s="104"/>
      <c r="P128" s="104"/>
      <c r="R128" s="248">
        <f t="shared" si="24"/>
        <v>148</v>
      </c>
      <c r="S128" s="247">
        <f t="shared" si="16"/>
        <v>0</v>
      </c>
      <c r="T128" s="247">
        <f>U127*'[1]Capital Sources&amp;Uses'!$D$22/12</f>
        <v>0</v>
      </c>
      <c r="U128" s="247">
        <f t="shared" si="17"/>
        <v>0</v>
      </c>
      <c r="W128" s="248">
        <f t="shared" si="25"/>
        <v>160</v>
      </c>
      <c r="X128" s="247">
        <f t="shared" si="19"/>
        <v>0</v>
      </c>
      <c r="Y128" s="247">
        <f>Z127*'[1]Capital Sources&amp;Uses'!$E$22/12</f>
        <v>0</v>
      </c>
      <c r="Z128" s="247">
        <f t="shared" si="20"/>
        <v>0</v>
      </c>
      <c r="AB128" s="248">
        <f t="shared" si="26"/>
        <v>172</v>
      </c>
      <c r="AC128" s="240">
        <f t="shared" si="22"/>
        <v>0</v>
      </c>
      <c r="AD128" s="240">
        <f>AE127*'[1]Capital Sources&amp;Uses'!$F$22/12</f>
        <v>0</v>
      </c>
      <c r="AE128" s="240">
        <f t="shared" si="23"/>
        <v>0</v>
      </c>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row>
    <row r="129" spans="8:60" ht="16.5" thickTop="1" thickBot="1" x14ac:dyDescent="0.3">
      <c r="H129" s="78"/>
      <c r="I129" s="104"/>
      <c r="J129" s="104"/>
      <c r="K129" s="104"/>
      <c r="M129" s="251"/>
      <c r="N129" s="252"/>
      <c r="O129" s="104"/>
      <c r="P129" s="104"/>
      <c r="R129" s="248">
        <f t="shared" si="24"/>
        <v>149</v>
      </c>
      <c r="S129" s="247">
        <f t="shared" si="16"/>
        <v>0</v>
      </c>
      <c r="T129" s="247">
        <f>U128*'[1]Capital Sources&amp;Uses'!$D$22/12</f>
        <v>0</v>
      </c>
      <c r="U129" s="247">
        <f t="shared" si="17"/>
        <v>0</v>
      </c>
      <c r="W129" s="248">
        <f t="shared" si="25"/>
        <v>161</v>
      </c>
      <c r="X129" s="247">
        <f t="shared" si="19"/>
        <v>0</v>
      </c>
      <c r="Y129" s="247">
        <f>Z128*'[1]Capital Sources&amp;Uses'!$E$22/12</f>
        <v>0</v>
      </c>
      <c r="Z129" s="247">
        <f t="shared" si="20"/>
        <v>0</v>
      </c>
      <c r="AB129" s="248">
        <f t="shared" si="26"/>
        <v>173</v>
      </c>
      <c r="AC129" s="240">
        <f t="shared" si="22"/>
        <v>0</v>
      </c>
      <c r="AD129" s="240">
        <f>AE128*'[1]Capital Sources&amp;Uses'!$F$22/12</f>
        <v>0</v>
      </c>
      <c r="AE129" s="240">
        <f t="shared" si="23"/>
        <v>0</v>
      </c>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row>
    <row r="130" spans="8:60" ht="16.5" thickTop="1" thickBot="1" x14ac:dyDescent="0.3">
      <c r="H130" s="78"/>
      <c r="I130" s="104"/>
      <c r="J130" s="104"/>
      <c r="K130" s="104"/>
      <c r="M130" s="251"/>
      <c r="N130" s="252"/>
      <c r="O130" s="104"/>
      <c r="P130" s="104"/>
      <c r="R130" s="248">
        <f t="shared" si="24"/>
        <v>150</v>
      </c>
      <c r="S130" s="247">
        <f t="shared" si="16"/>
        <v>0</v>
      </c>
      <c r="T130" s="247">
        <f>U129*'[1]Capital Sources&amp;Uses'!$D$22/12</f>
        <v>0</v>
      </c>
      <c r="U130" s="247">
        <f t="shared" si="17"/>
        <v>0</v>
      </c>
      <c r="W130" s="248">
        <f t="shared" si="25"/>
        <v>162</v>
      </c>
      <c r="X130" s="247">
        <f t="shared" si="19"/>
        <v>0</v>
      </c>
      <c r="Y130" s="247">
        <f>Z129*'[1]Capital Sources&amp;Uses'!$E$22/12</f>
        <v>0</v>
      </c>
      <c r="Z130" s="247">
        <f t="shared" si="20"/>
        <v>0</v>
      </c>
      <c r="AB130" s="248">
        <f t="shared" si="26"/>
        <v>174</v>
      </c>
      <c r="AC130" s="240">
        <f t="shared" si="22"/>
        <v>0</v>
      </c>
      <c r="AD130" s="240">
        <f>AE129*'[1]Capital Sources&amp;Uses'!$F$22/12</f>
        <v>0</v>
      </c>
      <c r="AE130" s="240">
        <f t="shared" si="23"/>
        <v>0</v>
      </c>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row>
    <row r="131" spans="8:60" ht="16.5" thickTop="1" thickBot="1" x14ac:dyDescent="0.3">
      <c r="H131" s="78"/>
      <c r="I131" s="104"/>
      <c r="J131" s="104"/>
      <c r="K131" s="104"/>
      <c r="M131" s="251"/>
      <c r="N131" s="252"/>
      <c r="O131" s="104"/>
      <c r="P131" s="104"/>
      <c r="R131" s="248">
        <f t="shared" si="24"/>
        <v>151</v>
      </c>
      <c r="S131" s="247">
        <f t="shared" si="16"/>
        <v>0</v>
      </c>
      <c r="T131" s="247">
        <f>U130*'[1]Capital Sources&amp;Uses'!$D$22/12</f>
        <v>0</v>
      </c>
      <c r="U131" s="247">
        <f t="shared" si="17"/>
        <v>0</v>
      </c>
      <c r="W131" s="248">
        <f t="shared" si="25"/>
        <v>163</v>
      </c>
      <c r="X131" s="247">
        <f t="shared" si="19"/>
        <v>0</v>
      </c>
      <c r="Y131" s="247">
        <f>Z130*'[1]Capital Sources&amp;Uses'!$E$22/12</f>
        <v>0</v>
      </c>
      <c r="Z131" s="247">
        <f t="shared" si="20"/>
        <v>0</v>
      </c>
      <c r="AB131" s="248">
        <f t="shared" si="26"/>
        <v>175</v>
      </c>
      <c r="AC131" s="240">
        <f t="shared" si="22"/>
        <v>0</v>
      </c>
      <c r="AD131" s="240">
        <f>AE130*'[1]Capital Sources&amp;Uses'!$F$22/12</f>
        <v>0</v>
      </c>
      <c r="AE131" s="240">
        <f t="shared" si="23"/>
        <v>0</v>
      </c>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row>
    <row r="132" spans="8:60" ht="16.5" thickTop="1" thickBot="1" x14ac:dyDescent="0.3">
      <c r="H132" s="78"/>
      <c r="I132" s="104"/>
      <c r="J132" s="104"/>
      <c r="K132" s="104"/>
      <c r="M132" s="251"/>
      <c r="N132" s="252"/>
      <c r="O132" s="104"/>
      <c r="P132" s="104"/>
      <c r="R132" s="248">
        <f t="shared" si="24"/>
        <v>152</v>
      </c>
      <c r="S132" s="247">
        <f t="shared" si="16"/>
        <v>0</v>
      </c>
      <c r="T132" s="247">
        <f>U131*'[1]Capital Sources&amp;Uses'!$D$22/12</f>
        <v>0</v>
      </c>
      <c r="U132" s="247">
        <f t="shared" si="17"/>
        <v>0</v>
      </c>
      <c r="W132" s="248">
        <f t="shared" si="25"/>
        <v>164</v>
      </c>
      <c r="X132" s="247">
        <f t="shared" si="19"/>
        <v>0</v>
      </c>
      <c r="Y132" s="247">
        <f>Z131*'[1]Capital Sources&amp;Uses'!$E$22/12</f>
        <v>0</v>
      </c>
      <c r="Z132" s="247">
        <f t="shared" si="20"/>
        <v>0</v>
      </c>
      <c r="AB132" s="248">
        <f t="shared" si="26"/>
        <v>176</v>
      </c>
      <c r="AC132" s="240">
        <f t="shared" si="22"/>
        <v>0</v>
      </c>
      <c r="AD132" s="240">
        <f>AE131*'[1]Capital Sources&amp;Uses'!$F$22/12</f>
        <v>0</v>
      </c>
      <c r="AE132" s="240">
        <f t="shared" si="23"/>
        <v>0</v>
      </c>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row>
    <row r="133" spans="8:60" ht="16.5" thickTop="1" thickBot="1" x14ac:dyDescent="0.3">
      <c r="H133" s="78"/>
      <c r="I133" s="104"/>
      <c r="J133" s="104"/>
      <c r="K133" s="104"/>
      <c r="M133" s="251"/>
      <c r="N133" s="252"/>
      <c r="O133" s="104"/>
      <c r="P133" s="104"/>
      <c r="R133" s="248">
        <f t="shared" si="24"/>
        <v>153</v>
      </c>
      <c r="S133" s="247">
        <f t="shared" si="16"/>
        <v>0</v>
      </c>
      <c r="T133" s="247">
        <f>U132*'[1]Capital Sources&amp;Uses'!$D$22/12</f>
        <v>0</v>
      </c>
      <c r="U133" s="247">
        <f t="shared" si="17"/>
        <v>0</v>
      </c>
      <c r="W133" s="248">
        <f t="shared" si="25"/>
        <v>165</v>
      </c>
      <c r="X133" s="247">
        <f t="shared" si="19"/>
        <v>0</v>
      </c>
      <c r="Y133" s="247">
        <f>Z132*'[1]Capital Sources&amp;Uses'!$E$22/12</f>
        <v>0</v>
      </c>
      <c r="Z133" s="247">
        <f t="shared" si="20"/>
        <v>0</v>
      </c>
      <c r="AB133" s="248">
        <f t="shared" si="26"/>
        <v>177</v>
      </c>
      <c r="AC133" s="240">
        <f t="shared" si="22"/>
        <v>0</v>
      </c>
      <c r="AD133" s="240">
        <f>AE132*'[1]Capital Sources&amp;Uses'!$F$22/12</f>
        <v>0</v>
      </c>
      <c r="AE133" s="240">
        <f t="shared" si="23"/>
        <v>0</v>
      </c>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row>
    <row r="134" spans="8:60" ht="16.5" thickTop="1" thickBot="1" x14ac:dyDescent="0.3">
      <c r="H134" s="78"/>
      <c r="I134" s="104"/>
      <c r="J134" s="104"/>
      <c r="K134" s="104"/>
      <c r="M134" s="251"/>
      <c r="N134" s="252"/>
      <c r="O134" s="104"/>
      <c r="P134" s="104"/>
      <c r="R134" s="248">
        <f t="shared" si="24"/>
        <v>154</v>
      </c>
      <c r="S134" s="247">
        <f t="shared" si="16"/>
        <v>0</v>
      </c>
      <c r="T134" s="247">
        <f>U133*'[1]Capital Sources&amp;Uses'!$D$22/12</f>
        <v>0</v>
      </c>
      <c r="U134" s="247">
        <f t="shared" si="17"/>
        <v>0</v>
      </c>
      <c r="W134" s="248">
        <f t="shared" si="25"/>
        <v>166</v>
      </c>
      <c r="X134" s="247">
        <f t="shared" si="19"/>
        <v>0</v>
      </c>
      <c r="Y134" s="247">
        <f>Z133*'[1]Capital Sources&amp;Uses'!$E$22/12</f>
        <v>0</v>
      </c>
      <c r="Z134" s="247">
        <f t="shared" si="20"/>
        <v>0</v>
      </c>
      <c r="AB134" s="248">
        <f t="shared" si="26"/>
        <v>178</v>
      </c>
      <c r="AC134" s="240">
        <f t="shared" si="22"/>
        <v>0</v>
      </c>
      <c r="AD134" s="240">
        <f>AE133*'[1]Capital Sources&amp;Uses'!$F$22/12</f>
        <v>0</v>
      </c>
      <c r="AE134" s="240">
        <f t="shared" si="23"/>
        <v>0</v>
      </c>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row>
    <row r="135" spans="8:60" ht="16.5" thickTop="1" thickBot="1" x14ac:dyDescent="0.3">
      <c r="H135" s="78"/>
      <c r="I135" s="104"/>
      <c r="J135" s="104"/>
      <c r="K135" s="104"/>
      <c r="M135" s="251"/>
      <c r="N135" s="252"/>
      <c r="O135" s="104"/>
      <c r="P135" s="104"/>
      <c r="R135" s="248">
        <f t="shared" si="24"/>
        <v>155</v>
      </c>
      <c r="S135" s="247">
        <f t="shared" ref="S135:S198" si="27">IF(U134&gt;0.001,S134,0)</f>
        <v>0</v>
      </c>
      <c r="T135" s="247">
        <f>U134*'[1]Capital Sources&amp;Uses'!$D$22/12</f>
        <v>0</v>
      </c>
      <c r="U135" s="247">
        <f t="shared" ref="U135:U198" si="28">U134-S135+T135</f>
        <v>0</v>
      </c>
      <c r="W135" s="248">
        <f t="shared" si="25"/>
        <v>167</v>
      </c>
      <c r="X135" s="247">
        <f t="shared" ref="X135:X198" si="29">IF(Z134&gt;0.001,X134,0)</f>
        <v>0</v>
      </c>
      <c r="Y135" s="247">
        <f>Z134*'[1]Capital Sources&amp;Uses'!$E$22/12</f>
        <v>0</v>
      </c>
      <c r="Z135" s="247">
        <f t="shared" ref="Z135:Z198" si="30">Z134-X135+Y135</f>
        <v>0</v>
      </c>
      <c r="AB135" s="248">
        <f t="shared" si="26"/>
        <v>179</v>
      </c>
      <c r="AC135" s="240">
        <f t="shared" ref="AC135:AC198" si="31">IF(AE134&gt;0.001,AC134,0)</f>
        <v>0</v>
      </c>
      <c r="AD135" s="240">
        <f>AE134*'[1]Capital Sources&amp;Uses'!$F$22/12</f>
        <v>0</v>
      </c>
      <c r="AE135" s="240">
        <f t="shared" ref="AE135:AE198" si="32">AE134-AC135+AD135</f>
        <v>0</v>
      </c>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row>
    <row r="136" spans="8:60" ht="16.5" thickTop="1" thickBot="1" x14ac:dyDescent="0.3">
      <c r="H136" s="78"/>
      <c r="I136" s="104"/>
      <c r="J136" s="104"/>
      <c r="K136" s="104"/>
      <c r="M136" s="251"/>
      <c r="N136" s="252"/>
      <c r="O136" s="104"/>
      <c r="P136" s="104"/>
      <c r="R136" s="248">
        <f t="shared" si="24"/>
        <v>156</v>
      </c>
      <c r="S136" s="247">
        <f t="shared" si="27"/>
        <v>0</v>
      </c>
      <c r="T136" s="247">
        <f>U135*'[1]Capital Sources&amp;Uses'!$D$22/12</f>
        <v>0</v>
      </c>
      <c r="U136" s="247">
        <f t="shared" si="28"/>
        <v>0</v>
      </c>
      <c r="W136" s="248">
        <f t="shared" si="25"/>
        <v>168</v>
      </c>
      <c r="X136" s="247">
        <f t="shared" si="29"/>
        <v>0</v>
      </c>
      <c r="Y136" s="247">
        <f>Z135*'[1]Capital Sources&amp;Uses'!$E$22/12</f>
        <v>0</v>
      </c>
      <c r="Z136" s="247">
        <f t="shared" si="30"/>
        <v>0</v>
      </c>
      <c r="AB136" s="248">
        <f t="shared" si="26"/>
        <v>180</v>
      </c>
      <c r="AC136" s="240">
        <f t="shared" si="31"/>
        <v>0</v>
      </c>
      <c r="AD136" s="240">
        <f>AE135*'[1]Capital Sources&amp;Uses'!$F$22/12</f>
        <v>0</v>
      </c>
      <c r="AE136" s="240">
        <f t="shared" si="32"/>
        <v>0</v>
      </c>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row>
    <row r="137" spans="8:60" ht="16.5" thickTop="1" thickBot="1" x14ac:dyDescent="0.3">
      <c r="H137" s="78"/>
      <c r="I137" s="104"/>
      <c r="J137" s="104"/>
      <c r="K137" s="104"/>
      <c r="M137" s="251"/>
      <c r="N137" s="252"/>
      <c r="O137" s="104"/>
      <c r="P137" s="104"/>
      <c r="R137" s="248">
        <f t="shared" si="24"/>
        <v>157</v>
      </c>
      <c r="S137" s="247">
        <f t="shared" si="27"/>
        <v>0</v>
      </c>
      <c r="T137" s="247">
        <f>U136*'[1]Capital Sources&amp;Uses'!$D$22/12</f>
        <v>0</v>
      </c>
      <c r="U137" s="247">
        <f t="shared" si="28"/>
        <v>0</v>
      </c>
      <c r="W137" s="248">
        <f t="shared" si="25"/>
        <v>169</v>
      </c>
      <c r="X137" s="247">
        <f t="shared" si="29"/>
        <v>0</v>
      </c>
      <c r="Y137" s="247">
        <f>Z136*'[1]Capital Sources&amp;Uses'!$E$22/12</f>
        <v>0</v>
      </c>
      <c r="Z137" s="247">
        <f t="shared" si="30"/>
        <v>0</v>
      </c>
      <c r="AB137" s="248">
        <f t="shared" si="26"/>
        <v>181</v>
      </c>
      <c r="AC137" s="240">
        <f t="shared" si="31"/>
        <v>0</v>
      </c>
      <c r="AD137" s="240">
        <f>AE136*'[1]Capital Sources&amp;Uses'!$F$22/12</f>
        <v>0</v>
      </c>
      <c r="AE137" s="240">
        <f t="shared" si="32"/>
        <v>0</v>
      </c>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row>
    <row r="138" spans="8:60" ht="16.5" thickTop="1" thickBot="1" x14ac:dyDescent="0.3">
      <c r="H138" s="78"/>
      <c r="I138" s="104"/>
      <c r="J138" s="104"/>
      <c r="K138" s="104"/>
      <c r="M138" s="251"/>
      <c r="N138" s="252"/>
      <c r="O138" s="104"/>
      <c r="P138" s="104"/>
      <c r="R138" s="248">
        <f t="shared" si="24"/>
        <v>158</v>
      </c>
      <c r="S138" s="247">
        <f t="shared" si="27"/>
        <v>0</v>
      </c>
      <c r="T138" s="247">
        <f>U137*'[1]Capital Sources&amp;Uses'!$D$22/12</f>
        <v>0</v>
      </c>
      <c r="U138" s="247">
        <f t="shared" si="28"/>
        <v>0</v>
      </c>
      <c r="W138" s="248">
        <f t="shared" si="25"/>
        <v>170</v>
      </c>
      <c r="X138" s="247">
        <f t="shared" si="29"/>
        <v>0</v>
      </c>
      <c r="Y138" s="247">
        <f>Z137*'[1]Capital Sources&amp;Uses'!$E$22/12</f>
        <v>0</v>
      </c>
      <c r="Z138" s="247">
        <f t="shared" si="30"/>
        <v>0</v>
      </c>
      <c r="AB138" s="248">
        <f t="shared" si="26"/>
        <v>182</v>
      </c>
      <c r="AC138" s="240">
        <f t="shared" si="31"/>
        <v>0</v>
      </c>
      <c r="AD138" s="240">
        <f>AE137*'[1]Capital Sources&amp;Uses'!$F$22/12</f>
        <v>0</v>
      </c>
      <c r="AE138" s="240">
        <f t="shared" si="32"/>
        <v>0</v>
      </c>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row>
    <row r="139" spans="8:60" ht="16.5" thickTop="1" thickBot="1" x14ac:dyDescent="0.3">
      <c r="H139" s="78"/>
      <c r="I139" s="104"/>
      <c r="J139" s="104"/>
      <c r="K139" s="104"/>
      <c r="M139" s="251"/>
      <c r="N139" s="252"/>
      <c r="O139" s="104"/>
      <c r="P139" s="104"/>
      <c r="R139" s="248">
        <f t="shared" si="24"/>
        <v>159</v>
      </c>
      <c r="S139" s="247">
        <f t="shared" si="27"/>
        <v>0</v>
      </c>
      <c r="T139" s="247">
        <f>U138*'[1]Capital Sources&amp;Uses'!$D$22/12</f>
        <v>0</v>
      </c>
      <c r="U139" s="247">
        <f t="shared" si="28"/>
        <v>0</v>
      </c>
      <c r="W139" s="248">
        <f t="shared" si="25"/>
        <v>171</v>
      </c>
      <c r="X139" s="247">
        <f t="shared" si="29"/>
        <v>0</v>
      </c>
      <c r="Y139" s="247">
        <f>Z138*'[1]Capital Sources&amp;Uses'!$E$22/12</f>
        <v>0</v>
      </c>
      <c r="Z139" s="247">
        <f t="shared" si="30"/>
        <v>0</v>
      </c>
      <c r="AB139" s="248">
        <f t="shared" si="26"/>
        <v>183</v>
      </c>
      <c r="AC139" s="240">
        <f t="shared" si="31"/>
        <v>0</v>
      </c>
      <c r="AD139" s="240">
        <f>AE138*'[1]Capital Sources&amp;Uses'!$F$22/12</f>
        <v>0</v>
      </c>
      <c r="AE139" s="240">
        <f t="shared" si="32"/>
        <v>0</v>
      </c>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row>
    <row r="140" spans="8:60" ht="16.5" thickTop="1" thickBot="1" x14ac:dyDescent="0.3">
      <c r="H140" s="78"/>
      <c r="I140" s="104"/>
      <c r="J140" s="104"/>
      <c r="K140" s="104"/>
      <c r="M140" s="251"/>
      <c r="N140" s="252"/>
      <c r="O140" s="104"/>
      <c r="P140" s="104"/>
      <c r="R140" s="248">
        <f t="shared" si="24"/>
        <v>160</v>
      </c>
      <c r="S140" s="247">
        <f t="shared" si="27"/>
        <v>0</v>
      </c>
      <c r="T140" s="247">
        <f>U139*'[1]Capital Sources&amp;Uses'!$D$22/12</f>
        <v>0</v>
      </c>
      <c r="U140" s="247">
        <f t="shared" si="28"/>
        <v>0</v>
      </c>
      <c r="W140" s="248">
        <f t="shared" si="25"/>
        <v>172</v>
      </c>
      <c r="X140" s="247">
        <f t="shared" si="29"/>
        <v>0</v>
      </c>
      <c r="Y140" s="247">
        <f>Z139*'[1]Capital Sources&amp;Uses'!$E$22/12</f>
        <v>0</v>
      </c>
      <c r="Z140" s="247">
        <f t="shared" si="30"/>
        <v>0</v>
      </c>
      <c r="AB140" s="248">
        <f t="shared" si="26"/>
        <v>184</v>
      </c>
      <c r="AC140" s="240">
        <f t="shared" si="31"/>
        <v>0</v>
      </c>
      <c r="AD140" s="240">
        <f>AE139*'[1]Capital Sources&amp;Uses'!$F$22/12</f>
        <v>0</v>
      </c>
      <c r="AE140" s="240">
        <f t="shared" si="32"/>
        <v>0</v>
      </c>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row>
    <row r="141" spans="8:60" ht="16.5" thickTop="1" thickBot="1" x14ac:dyDescent="0.3">
      <c r="H141" s="78"/>
      <c r="I141" s="104"/>
      <c r="J141" s="104"/>
      <c r="K141" s="104"/>
      <c r="M141" s="251"/>
      <c r="N141" s="252"/>
      <c r="O141" s="104"/>
      <c r="P141" s="104"/>
      <c r="R141" s="248">
        <f t="shared" si="24"/>
        <v>161</v>
      </c>
      <c r="S141" s="247">
        <f t="shared" si="27"/>
        <v>0</v>
      </c>
      <c r="T141" s="247">
        <f>U140*'[1]Capital Sources&amp;Uses'!$D$22/12</f>
        <v>0</v>
      </c>
      <c r="U141" s="247">
        <f t="shared" si="28"/>
        <v>0</v>
      </c>
      <c r="W141" s="248">
        <f t="shared" si="25"/>
        <v>173</v>
      </c>
      <c r="X141" s="247">
        <f t="shared" si="29"/>
        <v>0</v>
      </c>
      <c r="Y141" s="247">
        <f>Z140*'[1]Capital Sources&amp;Uses'!$E$22/12</f>
        <v>0</v>
      </c>
      <c r="Z141" s="247">
        <f t="shared" si="30"/>
        <v>0</v>
      </c>
      <c r="AB141" s="248">
        <f t="shared" si="26"/>
        <v>185</v>
      </c>
      <c r="AC141" s="240">
        <f t="shared" si="31"/>
        <v>0</v>
      </c>
      <c r="AD141" s="240">
        <f>AE140*'[1]Capital Sources&amp;Uses'!$F$22/12</f>
        <v>0</v>
      </c>
      <c r="AE141" s="240">
        <f t="shared" si="32"/>
        <v>0</v>
      </c>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row>
    <row r="142" spans="8:60" ht="16.5" thickTop="1" thickBot="1" x14ac:dyDescent="0.3">
      <c r="H142" s="78"/>
      <c r="I142" s="104"/>
      <c r="J142" s="104"/>
      <c r="K142" s="104"/>
      <c r="M142" s="251"/>
      <c r="N142" s="252"/>
      <c r="O142" s="104"/>
      <c r="P142" s="104"/>
      <c r="R142" s="248">
        <f t="shared" si="24"/>
        <v>162</v>
      </c>
      <c r="S142" s="247">
        <f t="shared" si="27"/>
        <v>0</v>
      </c>
      <c r="T142" s="247">
        <f>U141*'[1]Capital Sources&amp;Uses'!$D$22/12</f>
        <v>0</v>
      </c>
      <c r="U142" s="247">
        <f t="shared" si="28"/>
        <v>0</v>
      </c>
      <c r="W142" s="248">
        <f t="shared" si="25"/>
        <v>174</v>
      </c>
      <c r="X142" s="247">
        <f t="shared" si="29"/>
        <v>0</v>
      </c>
      <c r="Y142" s="247">
        <f>Z141*'[1]Capital Sources&amp;Uses'!$E$22/12</f>
        <v>0</v>
      </c>
      <c r="Z142" s="247">
        <f t="shared" si="30"/>
        <v>0</v>
      </c>
      <c r="AB142" s="248">
        <f t="shared" si="26"/>
        <v>186</v>
      </c>
      <c r="AC142" s="240">
        <f t="shared" si="31"/>
        <v>0</v>
      </c>
      <c r="AD142" s="240">
        <f>AE141*'[1]Capital Sources&amp;Uses'!$F$22/12</f>
        <v>0</v>
      </c>
      <c r="AE142" s="240">
        <f t="shared" si="32"/>
        <v>0</v>
      </c>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row>
    <row r="143" spans="8:60" ht="16.5" thickTop="1" thickBot="1" x14ac:dyDescent="0.3">
      <c r="H143" s="78"/>
      <c r="I143" s="104"/>
      <c r="J143" s="104"/>
      <c r="K143" s="104"/>
      <c r="M143" s="251"/>
      <c r="N143" s="252"/>
      <c r="O143" s="104"/>
      <c r="P143" s="104"/>
      <c r="R143" s="248">
        <f t="shared" si="24"/>
        <v>163</v>
      </c>
      <c r="S143" s="247">
        <f t="shared" si="27"/>
        <v>0</v>
      </c>
      <c r="T143" s="247">
        <f>U142*'[1]Capital Sources&amp;Uses'!$D$22/12</f>
        <v>0</v>
      </c>
      <c r="U143" s="247">
        <f t="shared" si="28"/>
        <v>0</v>
      </c>
      <c r="W143" s="248">
        <f t="shared" si="25"/>
        <v>175</v>
      </c>
      <c r="X143" s="247">
        <f t="shared" si="29"/>
        <v>0</v>
      </c>
      <c r="Y143" s="247">
        <f>Z142*'[1]Capital Sources&amp;Uses'!$E$22/12</f>
        <v>0</v>
      </c>
      <c r="Z143" s="247">
        <f t="shared" si="30"/>
        <v>0</v>
      </c>
      <c r="AB143" s="248">
        <f t="shared" si="26"/>
        <v>187</v>
      </c>
      <c r="AC143" s="240">
        <f t="shared" si="31"/>
        <v>0</v>
      </c>
      <c r="AD143" s="240">
        <f>AE142*'[1]Capital Sources&amp;Uses'!$F$22/12</f>
        <v>0</v>
      </c>
      <c r="AE143" s="240">
        <f t="shared" si="32"/>
        <v>0</v>
      </c>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row>
    <row r="144" spans="8:60" ht="16.5" thickTop="1" thickBot="1" x14ac:dyDescent="0.3">
      <c r="H144" s="78"/>
      <c r="I144" s="104"/>
      <c r="J144" s="104"/>
      <c r="K144" s="104"/>
      <c r="M144" s="251"/>
      <c r="N144" s="252"/>
      <c r="O144" s="104"/>
      <c r="P144" s="104"/>
      <c r="R144" s="248">
        <f t="shared" si="24"/>
        <v>164</v>
      </c>
      <c r="S144" s="247">
        <f t="shared" si="27"/>
        <v>0</v>
      </c>
      <c r="T144" s="247">
        <f>U143*'[1]Capital Sources&amp;Uses'!$D$22/12</f>
        <v>0</v>
      </c>
      <c r="U144" s="247">
        <f t="shared" si="28"/>
        <v>0</v>
      </c>
      <c r="W144" s="248">
        <f t="shared" si="25"/>
        <v>176</v>
      </c>
      <c r="X144" s="247">
        <f t="shared" si="29"/>
        <v>0</v>
      </c>
      <c r="Y144" s="247">
        <f>Z143*'[1]Capital Sources&amp;Uses'!$E$22/12</f>
        <v>0</v>
      </c>
      <c r="Z144" s="247">
        <f t="shared" si="30"/>
        <v>0</v>
      </c>
      <c r="AB144" s="248">
        <f t="shared" si="26"/>
        <v>188</v>
      </c>
      <c r="AC144" s="240">
        <f t="shared" si="31"/>
        <v>0</v>
      </c>
      <c r="AD144" s="240">
        <f>AE143*'[1]Capital Sources&amp;Uses'!$F$22/12</f>
        <v>0</v>
      </c>
      <c r="AE144" s="240">
        <f t="shared" si="32"/>
        <v>0</v>
      </c>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row>
    <row r="145" spans="8:60" ht="16.5" thickTop="1" thickBot="1" x14ac:dyDescent="0.3">
      <c r="H145" s="78"/>
      <c r="I145" s="104"/>
      <c r="J145" s="104"/>
      <c r="K145" s="104"/>
      <c r="M145" s="251"/>
      <c r="N145" s="252"/>
      <c r="O145" s="104"/>
      <c r="P145" s="104"/>
      <c r="R145" s="248">
        <f t="shared" si="24"/>
        <v>165</v>
      </c>
      <c r="S145" s="247">
        <f t="shared" si="27"/>
        <v>0</v>
      </c>
      <c r="T145" s="247">
        <f>U144*'[1]Capital Sources&amp;Uses'!$D$22/12</f>
        <v>0</v>
      </c>
      <c r="U145" s="247">
        <f t="shared" si="28"/>
        <v>0</v>
      </c>
      <c r="W145" s="248">
        <f t="shared" si="25"/>
        <v>177</v>
      </c>
      <c r="X145" s="247">
        <f t="shared" si="29"/>
        <v>0</v>
      </c>
      <c r="Y145" s="247">
        <f>Z144*'[1]Capital Sources&amp;Uses'!$E$22/12</f>
        <v>0</v>
      </c>
      <c r="Z145" s="247">
        <f t="shared" si="30"/>
        <v>0</v>
      </c>
      <c r="AB145" s="248">
        <f t="shared" si="26"/>
        <v>189</v>
      </c>
      <c r="AC145" s="240">
        <f t="shared" si="31"/>
        <v>0</v>
      </c>
      <c r="AD145" s="240">
        <f>AE144*'[1]Capital Sources&amp;Uses'!$F$22/12</f>
        <v>0</v>
      </c>
      <c r="AE145" s="240">
        <f t="shared" si="32"/>
        <v>0</v>
      </c>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row>
    <row r="146" spans="8:60" ht="16.5" thickTop="1" thickBot="1" x14ac:dyDescent="0.3">
      <c r="H146" s="78"/>
      <c r="I146" s="104"/>
      <c r="J146" s="104"/>
      <c r="K146" s="104"/>
      <c r="M146" s="251"/>
      <c r="N146" s="252"/>
      <c r="O146" s="104"/>
      <c r="P146" s="104"/>
      <c r="R146" s="248">
        <f t="shared" si="24"/>
        <v>166</v>
      </c>
      <c r="S146" s="247">
        <f t="shared" si="27"/>
        <v>0</v>
      </c>
      <c r="T146" s="247">
        <f>U145*'[1]Capital Sources&amp;Uses'!$D$22/12</f>
        <v>0</v>
      </c>
      <c r="U146" s="247">
        <f t="shared" si="28"/>
        <v>0</v>
      </c>
      <c r="W146" s="248">
        <f t="shared" si="25"/>
        <v>178</v>
      </c>
      <c r="X146" s="247">
        <f t="shared" si="29"/>
        <v>0</v>
      </c>
      <c r="Y146" s="247">
        <f>Z145*'[1]Capital Sources&amp;Uses'!$E$22/12</f>
        <v>0</v>
      </c>
      <c r="Z146" s="247">
        <f t="shared" si="30"/>
        <v>0</v>
      </c>
      <c r="AB146" s="248">
        <f t="shared" si="26"/>
        <v>190</v>
      </c>
      <c r="AC146" s="240">
        <f t="shared" si="31"/>
        <v>0</v>
      </c>
      <c r="AD146" s="240">
        <f>AE145*'[1]Capital Sources&amp;Uses'!$F$22/12</f>
        <v>0</v>
      </c>
      <c r="AE146" s="240">
        <f t="shared" si="32"/>
        <v>0</v>
      </c>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row>
    <row r="147" spans="8:60" ht="16.5" thickTop="1" thickBot="1" x14ac:dyDescent="0.3">
      <c r="H147" s="78"/>
      <c r="I147" s="104"/>
      <c r="J147" s="104"/>
      <c r="K147" s="104"/>
      <c r="M147" s="251"/>
      <c r="N147" s="252"/>
      <c r="O147" s="104"/>
      <c r="P147" s="104"/>
      <c r="R147" s="248">
        <f t="shared" si="24"/>
        <v>167</v>
      </c>
      <c r="S147" s="247">
        <f t="shared" si="27"/>
        <v>0</v>
      </c>
      <c r="T147" s="247">
        <f>U146*'[1]Capital Sources&amp;Uses'!$D$22/12</f>
        <v>0</v>
      </c>
      <c r="U147" s="247">
        <f t="shared" si="28"/>
        <v>0</v>
      </c>
      <c r="W147" s="248">
        <f t="shared" si="25"/>
        <v>179</v>
      </c>
      <c r="X147" s="247">
        <f t="shared" si="29"/>
        <v>0</v>
      </c>
      <c r="Y147" s="247">
        <f>Z146*'[1]Capital Sources&amp;Uses'!$E$22/12</f>
        <v>0</v>
      </c>
      <c r="Z147" s="247">
        <f t="shared" si="30"/>
        <v>0</v>
      </c>
      <c r="AB147" s="248">
        <f t="shared" si="26"/>
        <v>191</v>
      </c>
      <c r="AC147" s="240">
        <f t="shared" si="31"/>
        <v>0</v>
      </c>
      <c r="AD147" s="240">
        <f>AE146*'[1]Capital Sources&amp;Uses'!$F$22/12</f>
        <v>0</v>
      </c>
      <c r="AE147" s="240">
        <f t="shared" si="32"/>
        <v>0</v>
      </c>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row>
    <row r="148" spans="8:60" ht="16.5" thickTop="1" thickBot="1" x14ac:dyDescent="0.3">
      <c r="H148" s="78"/>
      <c r="I148" s="104"/>
      <c r="J148" s="104"/>
      <c r="K148" s="104"/>
      <c r="M148" s="251"/>
      <c r="N148" s="252"/>
      <c r="O148" s="104"/>
      <c r="P148" s="104"/>
      <c r="R148" s="248">
        <f t="shared" si="24"/>
        <v>168</v>
      </c>
      <c r="S148" s="247">
        <f t="shared" si="27"/>
        <v>0</v>
      </c>
      <c r="T148" s="247">
        <f>U147*'[1]Capital Sources&amp;Uses'!$D$22/12</f>
        <v>0</v>
      </c>
      <c r="U148" s="247">
        <f t="shared" si="28"/>
        <v>0</v>
      </c>
      <c r="W148" s="248">
        <f t="shared" si="25"/>
        <v>180</v>
      </c>
      <c r="X148" s="247">
        <f t="shared" si="29"/>
        <v>0</v>
      </c>
      <c r="Y148" s="247">
        <f>Z147*'[1]Capital Sources&amp;Uses'!$E$22/12</f>
        <v>0</v>
      </c>
      <c r="Z148" s="247">
        <f t="shared" si="30"/>
        <v>0</v>
      </c>
      <c r="AB148" s="248">
        <f t="shared" si="26"/>
        <v>192</v>
      </c>
      <c r="AC148" s="240">
        <f t="shared" si="31"/>
        <v>0</v>
      </c>
      <c r="AD148" s="240">
        <f>AE147*'[1]Capital Sources&amp;Uses'!$F$22/12</f>
        <v>0</v>
      </c>
      <c r="AE148" s="240">
        <f t="shared" si="32"/>
        <v>0</v>
      </c>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row>
    <row r="149" spans="8:60" ht="16.5" thickTop="1" thickBot="1" x14ac:dyDescent="0.3">
      <c r="H149" s="78"/>
      <c r="I149" s="104"/>
      <c r="J149" s="104"/>
      <c r="K149" s="104"/>
      <c r="M149" s="251"/>
      <c r="N149" s="252"/>
      <c r="O149" s="104"/>
      <c r="P149" s="104"/>
      <c r="R149" s="248">
        <f t="shared" si="24"/>
        <v>169</v>
      </c>
      <c r="S149" s="247">
        <f t="shared" si="27"/>
        <v>0</v>
      </c>
      <c r="T149" s="247">
        <f>U148*'[1]Capital Sources&amp;Uses'!$D$22/12</f>
        <v>0</v>
      </c>
      <c r="U149" s="247">
        <f t="shared" si="28"/>
        <v>0</v>
      </c>
      <c r="W149" s="248">
        <f t="shared" si="25"/>
        <v>181</v>
      </c>
      <c r="X149" s="247">
        <f t="shared" si="29"/>
        <v>0</v>
      </c>
      <c r="Y149" s="247">
        <f>Z148*'[1]Capital Sources&amp;Uses'!$E$22/12</f>
        <v>0</v>
      </c>
      <c r="Z149" s="247">
        <f t="shared" si="30"/>
        <v>0</v>
      </c>
      <c r="AB149" s="248">
        <f t="shared" si="26"/>
        <v>193</v>
      </c>
      <c r="AC149" s="240">
        <f t="shared" si="31"/>
        <v>0</v>
      </c>
      <c r="AD149" s="240">
        <f>AE148*'[1]Capital Sources&amp;Uses'!$F$22/12</f>
        <v>0</v>
      </c>
      <c r="AE149" s="240">
        <f t="shared" si="32"/>
        <v>0</v>
      </c>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row>
    <row r="150" spans="8:60" ht="16.5" thickTop="1" thickBot="1" x14ac:dyDescent="0.3">
      <c r="H150" s="78"/>
      <c r="I150" s="104"/>
      <c r="J150" s="104"/>
      <c r="K150" s="104"/>
      <c r="M150" s="251"/>
      <c r="N150" s="252"/>
      <c r="O150" s="104"/>
      <c r="P150" s="104"/>
      <c r="R150" s="248">
        <f t="shared" si="24"/>
        <v>170</v>
      </c>
      <c r="S150" s="247">
        <f t="shared" si="27"/>
        <v>0</v>
      </c>
      <c r="T150" s="247">
        <f>U149*'[1]Capital Sources&amp;Uses'!$D$22/12</f>
        <v>0</v>
      </c>
      <c r="U150" s="247">
        <f t="shared" si="28"/>
        <v>0</v>
      </c>
      <c r="W150" s="248">
        <f t="shared" si="25"/>
        <v>182</v>
      </c>
      <c r="X150" s="247">
        <f t="shared" si="29"/>
        <v>0</v>
      </c>
      <c r="Y150" s="247">
        <f>Z149*'[1]Capital Sources&amp;Uses'!$E$22/12</f>
        <v>0</v>
      </c>
      <c r="Z150" s="247">
        <f t="shared" si="30"/>
        <v>0</v>
      </c>
      <c r="AB150" s="248">
        <f t="shared" si="26"/>
        <v>194</v>
      </c>
      <c r="AC150" s="240">
        <f t="shared" si="31"/>
        <v>0</v>
      </c>
      <c r="AD150" s="240">
        <f>AE149*'[1]Capital Sources&amp;Uses'!$F$22/12</f>
        <v>0</v>
      </c>
      <c r="AE150" s="240">
        <f t="shared" si="32"/>
        <v>0</v>
      </c>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row>
    <row r="151" spans="8:60" ht="16.5" thickTop="1" thickBot="1" x14ac:dyDescent="0.3">
      <c r="H151" s="78"/>
      <c r="I151" s="104"/>
      <c r="J151" s="104"/>
      <c r="K151" s="104"/>
      <c r="M151" s="251"/>
      <c r="N151" s="252"/>
      <c r="O151" s="104"/>
      <c r="P151" s="104"/>
      <c r="R151" s="248">
        <f t="shared" si="24"/>
        <v>171</v>
      </c>
      <c r="S151" s="247">
        <f t="shared" si="27"/>
        <v>0</v>
      </c>
      <c r="T151" s="247">
        <f>U150*'[1]Capital Sources&amp;Uses'!$D$22/12</f>
        <v>0</v>
      </c>
      <c r="U151" s="247">
        <f t="shared" si="28"/>
        <v>0</v>
      </c>
      <c r="W151" s="248">
        <f t="shared" si="25"/>
        <v>183</v>
      </c>
      <c r="X151" s="247">
        <f t="shared" si="29"/>
        <v>0</v>
      </c>
      <c r="Y151" s="247">
        <f>Z150*'[1]Capital Sources&amp;Uses'!$E$22/12</f>
        <v>0</v>
      </c>
      <c r="Z151" s="247">
        <f t="shared" si="30"/>
        <v>0</v>
      </c>
      <c r="AB151" s="248">
        <f t="shared" si="26"/>
        <v>195</v>
      </c>
      <c r="AC151" s="240">
        <f t="shared" si="31"/>
        <v>0</v>
      </c>
      <c r="AD151" s="240">
        <f>AE150*'[1]Capital Sources&amp;Uses'!$F$22/12</f>
        <v>0</v>
      </c>
      <c r="AE151" s="240">
        <f t="shared" si="32"/>
        <v>0</v>
      </c>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row>
    <row r="152" spans="8:60" ht="16.5" thickTop="1" thickBot="1" x14ac:dyDescent="0.3">
      <c r="H152" s="78"/>
      <c r="I152" s="104"/>
      <c r="J152" s="104"/>
      <c r="K152" s="104"/>
      <c r="M152" s="251"/>
      <c r="N152" s="252"/>
      <c r="O152" s="104"/>
      <c r="P152" s="104"/>
      <c r="R152" s="248">
        <f t="shared" si="24"/>
        <v>172</v>
      </c>
      <c r="S152" s="247">
        <f t="shared" si="27"/>
        <v>0</v>
      </c>
      <c r="T152" s="247">
        <f>U151*'[1]Capital Sources&amp;Uses'!$D$22/12</f>
        <v>0</v>
      </c>
      <c r="U152" s="247">
        <f t="shared" si="28"/>
        <v>0</v>
      </c>
      <c r="W152" s="248">
        <f t="shared" si="25"/>
        <v>184</v>
      </c>
      <c r="X152" s="247">
        <f t="shared" si="29"/>
        <v>0</v>
      </c>
      <c r="Y152" s="247">
        <f>Z151*'[1]Capital Sources&amp;Uses'!$E$22/12</f>
        <v>0</v>
      </c>
      <c r="Z152" s="247">
        <f t="shared" si="30"/>
        <v>0</v>
      </c>
      <c r="AB152" s="248">
        <f t="shared" si="26"/>
        <v>196</v>
      </c>
      <c r="AC152" s="240">
        <f t="shared" si="31"/>
        <v>0</v>
      </c>
      <c r="AD152" s="240">
        <f>AE151*'[1]Capital Sources&amp;Uses'!$F$22/12</f>
        <v>0</v>
      </c>
      <c r="AE152" s="240">
        <f t="shared" si="32"/>
        <v>0</v>
      </c>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row>
    <row r="153" spans="8:60" ht="16.5" thickTop="1" thickBot="1" x14ac:dyDescent="0.3">
      <c r="H153" s="78"/>
      <c r="I153" s="104"/>
      <c r="J153" s="104"/>
      <c r="K153" s="104"/>
      <c r="M153" s="251"/>
      <c r="N153" s="252"/>
      <c r="O153" s="104"/>
      <c r="P153" s="104"/>
      <c r="R153" s="248">
        <f t="shared" si="24"/>
        <v>173</v>
      </c>
      <c r="S153" s="247">
        <f t="shared" si="27"/>
        <v>0</v>
      </c>
      <c r="T153" s="247">
        <f>U152*'[1]Capital Sources&amp;Uses'!$D$22/12</f>
        <v>0</v>
      </c>
      <c r="U153" s="247">
        <f t="shared" si="28"/>
        <v>0</v>
      </c>
      <c r="W153" s="248">
        <f t="shared" si="25"/>
        <v>185</v>
      </c>
      <c r="X153" s="247">
        <f t="shared" si="29"/>
        <v>0</v>
      </c>
      <c r="Y153" s="247">
        <f>Z152*'[1]Capital Sources&amp;Uses'!$E$22/12</f>
        <v>0</v>
      </c>
      <c r="Z153" s="247">
        <f t="shared" si="30"/>
        <v>0</v>
      </c>
      <c r="AB153" s="248">
        <f t="shared" si="26"/>
        <v>197</v>
      </c>
      <c r="AC153" s="240">
        <f t="shared" si="31"/>
        <v>0</v>
      </c>
      <c r="AD153" s="240">
        <f>AE152*'[1]Capital Sources&amp;Uses'!$F$22/12</f>
        <v>0</v>
      </c>
      <c r="AE153" s="240">
        <f t="shared" si="32"/>
        <v>0</v>
      </c>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row>
    <row r="154" spans="8:60" ht="16.5" thickTop="1" thickBot="1" x14ac:dyDescent="0.3">
      <c r="H154" s="78"/>
      <c r="I154" s="104"/>
      <c r="J154" s="104"/>
      <c r="K154" s="104"/>
      <c r="M154" s="251"/>
      <c r="N154" s="252"/>
      <c r="O154" s="104"/>
      <c r="P154" s="104"/>
      <c r="R154" s="248">
        <f t="shared" si="24"/>
        <v>174</v>
      </c>
      <c r="S154" s="247">
        <f t="shared" si="27"/>
        <v>0</v>
      </c>
      <c r="T154" s="247">
        <f>U153*'[1]Capital Sources&amp;Uses'!$D$22/12</f>
        <v>0</v>
      </c>
      <c r="U154" s="247">
        <f t="shared" si="28"/>
        <v>0</v>
      </c>
      <c r="W154" s="248">
        <f t="shared" si="25"/>
        <v>186</v>
      </c>
      <c r="X154" s="247">
        <f t="shared" si="29"/>
        <v>0</v>
      </c>
      <c r="Y154" s="247">
        <f>Z153*'[1]Capital Sources&amp;Uses'!$E$22/12</f>
        <v>0</v>
      </c>
      <c r="Z154" s="247">
        <f t="shared" si="30"/>
        <v>0</v>
      </c>
      <c r="AB154" s="248">
        <f t="shared" si="26"/>
        <v>198</v>
      </c>
      <c r="AC154" s="240">
        <f t="shared" si="31"/>
        <v>0</v>
      </c>
      <c r="AD154" s="240">
        <f>AE153*'[1]Capital Sources&amp;Uses'!$F$22/12</f>
        <v>0</v>
      </c>
      <c r="AE154" s="240">
        <f t="shared" si="32"/>
        <v>0</v>
      </c>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row>
    <row r="155" spans="8:60" ht="16.5" thickTop="1" thickBot="1" x14ac:dyDescent="0.3">
      <c r="H155" s="78"/>
      <c r="I155" s="104"/>
      <c r="J155" s="104"/>
      <c r="K155" s="104"/>
      <c r="M155" s="251"/>
      <c r="N155" s="252"/>
      <c r="O155" s="104"/>
      <c r="P155" s="104"/>
      <c r="R155" s="248">
        <f t="shared" si="24"/>
        <v>175</v>
      </c>
      <c r="S155" s="247">
        <f t="shared" si="27"/>
        <v>0</v>
      </c>
      <c r="T155" s="247">
        <f>U154*'[1]Capital Sources&amp;Uses'!$D$22/12</f>
        <v>0</v>
      </c>
      <c r="U155" s="247">
        <f t="shared" si="28"/>
        <v>0</v>
      </c>
      <c r="W155" s="248">
        <f t="shared" si="25"/>
        <v>187</v>
      </c>
      <c r="X155" s="247">
        <f t="shared" si="29"/>
        <v>0</v>
      </c>
      <c r="Y155" s="247">
        <f>Z154*'[1]Capital Sources&amp;Uses'!$E$22/12</f>
        <v>0</v>
      </c>
      <c r="Z155" s="247">
        <f t="shared" si="30"/>
        <v>0</v>
      </c>
      <c r="AB155" s="248">
        <f t="shared" si="26"/>
        <v>199</v>
      </c>
      <c r="AC155" s="240">
        <f t="shared" si="31"/>
        <v>0</v>
      </c>
      <c r="AD155" s="240">
        <f>AE154*'[1]Capital Sources&amp;Uses'!$F$22/12</f>
        <v>0</v>
      </c>
      <c r="AE155" s="240">
        <f t="shared" si="32"/>
        <v>0</v>
      </c>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row>
    <row r="156" spans="8:60" ht="16.5" thickTop="1" thickBot="1" x14ac:dyDescent="0.3">
      <c r="H156" s="78"/>
      <c r="I156" s="104"/>
      <c r="J156" s="104"/>
      <c r="K156" s="104"/>
      <c r="M156" s="251"/>
      <c r="N156" s="252"/>
      <c r="O156" s="104"/>
      <c r="P156" s="104"/>
      <c r="R156" s="248">
        <f t="shared" si="24"/>
        <v>176</v>
      </c>
      <c r="S156" s="247">
        <f t="shared" si="27"/>
        <v>0</v>
      </c>
      <c r="T156" s="247">
        <f>U155*'[1]Capital Sources&amp;Uses'!$D$22/12</f>
        <v>0</v>
      </c>
      <c r="U156" s="247">
        <f t="shared" si="28"/>
        <v>0</v>
      </c>
      <c r="W156" s="248">
        <f t="shared" si="25"/>
        <v>188</v>
      </c>
      <c r="X156" s="247">
        <f t="shared" si="29"/>
        <v>0</v>
      </c>
      <c r="Y156" s="247">
        <f>Z155*'[1]Capital Sources&amp;Uses'!$E$22/12</f>
        <v>0</v>
      </c>
      <c r="Z156" s="247">
        <f t="shared" si="30"/>
        <v>0</v>
      </c>
      <c r="AB156" s="248">
        <f t="shared" si="26"/>
        <v>200</v>
      </c>
      <c r="AC156" s="240">
        <f t="shared" si="31"/>
        <v>0</v>
      </c>
      <c r="AD156" s="240">
        <f>AE155*'[1]Capital Sources&amp;Uses'!$F$22/12</f>
        <v>0</v>
      </c>
      <c r="AE156" s="240">
        <f t="shared" si="32"/>
        <v>0</v>
      </c>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row>
    <row r="157" spans="8:60" ht="16.5" thickTop="1" thickBot="1" x14ac:dyDescent="0.3">
      <c r="H157" s="78"/>
      <c r="I157" s="104"/>
      <c r="J157" s="104"/>
      <c r="K157" s="104"/>
      <c r="M157" s="251"/>
      <c r="N157" s="252"/>
      <c r="O157" s="104"/>
      <c r="P157" s="104"/>
      <c r="R157" s="248">
        <f t="shared" si="24"/>
        <v>177</v>
      </c>
      <c r="S157" s="247">
        <f t="shared" si="27"/>
        <v>0</v>
      </c>
      <c r="T157" s="247">
        <f>U156*'[1]Capital Sources&amp;Uses'!$D$22/12</f>
        <v>0</v>
      </c>
      <c r="U157" s="247">
        <f t="shared" si="28"/>
        <v>0</v>
      </c>
      <c r="W157" s="248">
        <f t="shared" si="25"/>
        <v>189</v>
      </c>
      <c r="X157" s="247">
        <f t="shared" si="29"/>
        <v>0</v>
      </c>
      <c r="Y157" s="247">
        <f>Z156*'[1]Capital Sources&amp;Uses'!$E$22/12</f>
        <v>0</v>
      </c>
      <c r="Z157" s="247">
        <f t="shared" si="30"/>
        <v>0</v>
      </c>
      <c r="AB157" s="248">
        <f t="shared" si="26"/>
        <v>201</v>
      </c>
      <c r="AC157" s="240">
        <f t="shared" si="31"/>
        <v>0</v>
      </c>
      <c r="AD157" s="240">
        <f>AE156*'[1]Capital Sources&amp;Uses'!$F$22/12</f>
        <v>0</v>
      </c>
      <c r="AE157" s="240">
        <f t="shared" si="32"/>
        <v>0</v>
      </c>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row>
    <row r="158" spans="8:60" ht="16.5" thickTop="1" thickBot="1" x14ac:dyDescent="0.3">
      <c r="H158" s="78"/>
      <c r="I158" s="104"/>
      <c r="J158" s="104"/>
      <c r="K158" s="104"/>
      <c r="M158" s="251"/>
      <c r="N158" s="252"/>
      <c r="O158" s="104"/>
      <c r="P158" s="104"/>
      <c r="R158" s="248">
        <f t="shared" si="24"/>
        <v>178</v>
      </c>
      <c r="S158" s="247">
        <f t="shared" si="27"/>
        <v>0</v>
      </c>
      <c r="T158" s="247">
        <f>U157*'[1]Capital Sources&amp;Uses'!$D$22/12</f>
        <v>0</v>
      </c>
      <c r="U158" s="247">
        <f t="shared" si="28"/>
        <v>0</v>
      </c>
      <c r="W158" s="248">
        <f t="shared" si="25"/>
        <v>190</v>
      </c>
      <c r="X158" s="247">
        <f t="shared" si="29"/>
        <v>0</v>
      </c>
      <c r="Y158" s="247">
        <f>Z157*'[1]Capital Sources&amp;Uses'!$E$22/12</f>
        <v>0</v>
      </c>
      <c r="Z158" s="247">
        <f t="shared" si="30"/>
        <v>0</v>
      </c>
      <c r="AB158" s="248">
        <f t="shared" si="26"/>
        <v>202</v>
      </c>
      <c r="AC158" s="240">
        <f t="shared" si="31"/>
        <v>0</v>
      </c>
      <c r="AD158" s="240">
        <f>AE157*'[1]Capital Sources&amp;Uses'!$F$22/12</f>
        <v>0</v>
      </c>
      <c r="AE158" s="240">
        <f t="shared" si="32"/>
        <v>0</v>
      </c>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row>
    <row r="159" spans="8:60" ht="16.5" thickTop="1" thickBot="1" x14ac:dyDescent="0.3">
      <c r="H159" s="78"/>
      <c r="I159" s="104"/>
      <c r="J159" s="104"/>
      <c r="K159" s="104"/>
      <c r="M159" s="251"/>
      <c r="N159" s="252"/>
      <c r="O159" s="104"/>
      <c r="P159" s="104"/>
      <c r="R159" s="248">
        <f t="shared" si="24"/>
        <v>179</v>
      </c>
      <c r="S159" s="247">
        <f t="shared" si="27"/>
        <v>0</v>
      </c>
      <c r="T159" s="247">
        <f>U158*'[1]Capital Sources&amp;Uses'!$D$22/12</f>
        <v>0</v>
      </c>
      <c r="U159" s="247">
        <f t="shared" si="28"/>
        <v>0</v>
      </c>
      <c r="W159" s="248">
        <f t="shared" si="25"/>
        <v>191</v>
      </c>
      <c r="X159" s="247">
        <f t="shared" si="29"/>
        <v>0</v>
      </c>
      <c r="Y159" s="247">
        <f>Z158*'[1]Capital Sources&amp;Uses'!$E$22/12</f>
        <v>0</v>
      </c>
      <c r="Z159" s="247">
        <f t="shared" si="30"/>
        <v>0</v>
      </c>
      <c r="AB159" s="248">
        <f t="shared" si="26"/>
        <v>203</v>
      </c>
      <c r="AC159" s="240">
        <f t="shared" si="31"/>
        <v>0</v>
      </c>
      <c r="AD159" s="240">
        <f>AE158*'[1]Capital Sources&amp;Uses'!$F$22/12</f>
        <v>0</v>
      </c>
      <c r="AE159" s="240">
        <f t="shared" si="32"/>
        <v>0</v>
      </c>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row>
    <row r="160" spans="8:60" ht="16.5" thickTop="1" thickBot="1" x14ac:dyDescent="0.3">
      <c r="H160" s="78"/>
      <c r="I160" s="104"/>
      <c r="J160" s="104"/>
      <c r="K160" s="104"/>
      <c r="M160" s="251"/>
      <c r="N160" s="252"/>
      <c r="O160" s="104"/>
      <c r="P160" s="104"/>
      <c r="R160" s="248">
        <f t="shared" si="24"/>
        <v>180</v>
      </c>
      <c r="S160" s="247">
        <f t="shared" si="27"/>
        <v>0</v>
      </c>
      <c r="T160" s="247">
        <f>U159*'[1]Capital Sources&amp;Uses'!$D$22/12</f>
        <v>0</v>
      </c>
      <c r="U160" s="247">
        <f t="shared" si="28"/>
        <v>0</v>
      </c>
      <c r="W160" s="248">
        <f t="shared" si="25"/>
        <v>192</v>
      </c>
      <c r="X160" s="247">
        <f t="shared" si="29"/>
        <v>0</v>
      </c>
      <c r="Y160" s="247">
        <f>Z159*'[1]Capital Sources&amp;Uses'!$E$22/12</f>
        <v>0</v>
      </c>
      <c r="Z160" s="247">
        <f t="shared" si="30"/>
        <v>0</v>
      </c>
      <c r="AB160" s="248">
        <f t="shared" si="26"/>
        <v>204</v>
      </c>
      <c r="AC160" s="240">
        <f t="shared" si="31"/>
        <v>0</v>
      </c>
      <c r="AD160" s="240">
        <f>AE159*'[1]Capital Sources&amp;Uses'!$F$22/12</f>
        <v>0</v>
      </c>
      <c r="AE160" s="240">
        <f t="shared" si="32"/>
        <v>0</v>
      </c>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row>
    <row r="161" spans="8:60" ht="16.5" thickTop="1" thickBot="1" x14ac:dyDescent="0.3">
      <c r="H161" s="78"/>
      <c r="I161" s="104"/>
      <c r="J161" s="104"/>
      <c r="K161" s="104"/>
      <c r="M161" s="251"/>
      <c r="N161" s="252"/>
      <c r="O161" s="104"/>
      <c r="P161" s="104"/>
      <c r="R161" s="248">
        <f t="shared" si="24"/>
        <v>181</v>
      </c>
      <c r="S161" s="247">
        <f t="shared" si="27"/>
        <v>0</v>
      </c>
      <c r="T161" s="247">
        <f>U160*'[1]Capital Sources&amp;Uses'!$D$22/12</f>
        <v>0</v>
      </c>
      <c r="U161" s="247">
        <f t="shared" si="28"/>
        <v>0</v>
      </c>
      <c r="W161" s="248">
        <f t="shared" si="25"/>
        <v>193</v>
      </c>
      <c r="X161" s="247">
        <f t="shared" si="29"/>
        <v>0</v>
      </c>
      <c r="Y161" s="247">
        <f>Z160*'[1]Capital Sources&amp;Uses'!$E$22/12</f>
        <v>0</v>
      </c>
      <c r="Z161" s="247">
        <f t="shared" si="30"/>
        <v>0</v>
      </c>
      <c r="AB161" s="248">
        <f t="shared" si="26"/>
        <v>205</v>
      </c>
      <c r="AC161" s="240">
        <f t="shared" si="31"/>
        <v>0</v>
      </c>
      <c r="AD161" s="240">
        <f>AE160*'[1]Capital Sources&amp;Uses'!$F$22/12</f>
        <v>0</v>
      </c>
      <c r="AE161" s="240">
        <f t="shared" si="32"/>
        <v>0</v>
      </c>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row>
    <row r="162" spans="8:60" ht="16.5" thickTop="1" thickBot="1" x14ac:dyDescent="0.3">
      <c r="H162" s="78"/>
      <c r="I162" s="104"/>
      <c r="J162" s="104"/>
      <c r="K162" s="104"/>
      <c r="M162" s="251"/>
      <c r="N162" s="252"/>
      <c r="O162" s="104"/>
      <c r="P162" s="104"/>
      <c r="R162" s="248">
        <f t="shared" si="24"/>
        <v>182</v>
      </c>
      <c r="S162" s="247">
        <f t="shared" si="27"/>
        <v>0</v>
      </c>
      <c r="T162" s="247">
        <f>U161*'[1]Capital Sources&amp;Uses'!$D$22/12</f>
        <v>0</v>
      </c>
      <c r="U162" s="247">
        <f t="shared" si="28"/>
        <v>0</v>
      </c>
      <c r="W162" s="248">
        <f t="shared" si="25"/>
        <v>194</v>
      </c>
      <c r="X162" s="247">
        <f t="shared" si="29"/>
        <v>0</v>
      </c>
      <c r="Y162" s="247">
        <f>Z161*'[1]Capital Sources&amp;Uses'!$E$22/12</f>
        <v>0</v>
      </c>
      <c r="Z162" s="247">
        <f t="shared" si="30"/>
        <v>0</v>
      </c>
      <c r="AB162" s="248">
        <f t="shared" si="26"/>
        <v>206</v>
      </c>
      <c r="AC162" s="240">
        <f t="shared" si="31"/>
        <v>0</v>
      </c>
      <c r="AD162" s="240">
        <f>AE161*'[1]Capital Sources&amp;Uses'!$F$22/12</f>
        <v>0</v>
      </c>
      <c r="AE162" s="240">
        <f t="shared" si="32"/>
        <v>0</v>
      </c>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row>
    <row r="163" spans="8:60" ht="16.5" thickTop="1" thickBot="1" x14ac:dyDescent="0.3">
      <c r="H163" s="78"/>
      <c r="I163" s="104"/>
      <c r="J163" s="104"/>
      <c r="K163" s="104"/>
      <c r="M163" s="251"/>
      <c r="N163" s="252"/>
      <c r="O163" s="104"/>
      <c r="P163" s="104"/>
      <c r="R163" s="248">
        <f t="shared" si="24"/>
        <v>183</v>
      </c>
      <c r="S163" s="247">
        <f t="shared" si="27"/>
        <v>0</v>
      </c>
      <c r="T163" s="247">
        <f>U162*'[1]Capital Sources&amp;Uses'!$D$22/12</f>
        <v>0</v>
      </c>
      <c r="U163" s="247">
        <f t="shared" si="28"/>
        <v>0</v>
      </c>
      <c r="W163" s="248">
        <f t="shared" si="25"/>
        <v>195</v>
      </c>
      <c r="X163" s="247">
        <f t="shared" si="29"/>
        <v>0</v>
      </c>
      <c r="Y163" s="247">
        <f>Z162*'[1]Capital Sources&amp;Uses'!$E$22/12</f>
        <v>0</v>
      </c>
      <c r="Z163" s="247">
        <f t="shared" si="30"/>
        <v>0</v>
      </c>
      <c r="AB163" s="248">
        <f t="shared" si="26"/>
        <v>207</v>
      </c>
      <c r="AC163" s="240">
        <f t="shared" si="31"/>
        <v>0</v>
      </c>
      <c r="AD163" s="240">
        <f>AE162*'[1]Capital Sources&amp;Uses'!$F$22/12</f>
        <v>0</v>
      </c>
      <c r="AE163" s="240">
        <f t="shared" si="32"/>
        <v>0</v>
      </c>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row>
    <row r="164" spans="8:60" ht="16.5" thickTop="1" thickBot="1" x14ac:dyDescent="0.3">
      <c r="H164" s="78"/>
      <c r="I164" s="104"/>
      <c r="J164" s="104"/>
      <c r="K164" s="104"/>
      <c r="M164" s="251"/>
      <c r="N164" s="252"/>
      <c r="O164" s="104"/>
      <c r="P164" s="104"/>
      <c r="R164" s="248">
        <f t="shared" si="24"/>
        <v>184</v>
      </c>
      <c r="S164" s="247">
        <f t="shared" si="27"/>
        <v>0</v>
      </c>
      <c r="T164" s="247">
        <f>U163*'[1]Capital Sources&amp;Uses'!$D$22/12</f>
        <v>0</v>
      </c>
      <c r="U164" s="247">
        <f t="shared" si="28"/>
        <v>0</v>
      </c>
      <c r="W164" s="248">
        <f t="shared" si="25"/>
        <v>196</v>
      </c>
      <c r="X164" s="247">
        <f t="shared" si="29"/>
        <v>0</v>
      </c>
      <c r="Y164" s="247">
        <f>Z163*'[1]Capital Sources&amp;Uses'!$E$22/12</f>
        <v>0</v>
      </c>
      <c r="Z164" s="247">
        <f t="shared" si="30"/>
        <v>0</v>
      </c>
      <c r="AB164" s="248">
        <f t="shared" si="26"/>
        <v>208</v>
      </c>
      <c r="AC164" s="240">
        <f t="shared" si="31"/>
        <v>0</v>
      </c>
      <c r="AD164" s="240">
        <f>AE163*'[1]Capital Sources&amp;Uses'!$F$22/12</f>
        <v>0</v>
      </c>
      <c r="AE164" s="240">
        <f t="shared" si="32"/>
        <v>0</v>
      </c>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row>
    <row r="165" spans="8:60" ht="16.5" thickTop="1" thickBot="1" x14ac:dyDescent="0.3">
      <c r="H165" s="78"/>
      <c r="I165" s="104"/>
      <c r="J165" s="104"/>
      <c r="K165" s="104"/>
      <c r="M165" s="251"/>
      <c r="N165" s="252"/>
      <c r="O165" s="104"/>
      <c r="P165" s="104"/>
      <c r="R165" s="248">
        <f t="shared" si="24"/>
        <v>185</v>
      </c>
      <c r="S165" s="247">
        <f t="shared" si="27"/>
        <v>0</v>
      </c>
      <c r="T165" s="247">
        <f>U164*'[1]Capital Sources&amp;Uses'!$D$22/12</f>
        <v>0</v>
      </c>
      <c r="U165" s="247">
        <f t="shared" si="28"/>
        <v>0</v>
      </c>
      <c r="W165" s="248">
        <f t="shared" si="25"/>
        <v>197</v>
      </c>
      <c r="X165" s="247">
        <f t="shared" si="29"/>
        <v>0</v>
      </c>
      <c r="Y165" s="247">
        <f>Z164*'[1]Capital Sources&amp;Uses'!$E$22/12</f>
        <v>0</v>
      </c>
      <c r="Z165" s="247">
        <f t="shared" si="30"/>
        <v>0</v>
      </c>
      <c r="AB165" s="248">
        <f t="shared" si="26"/>
        <v>209</v>
      </c>
      <c r="AC165" s="240">
        <f t="shared" si="31"/>
        <v>0</v>
      </c>
      <c r="AD165" s="240">
        <f>AE164*'[1]Capital Sources&amp;Uses'!$F$22/12</f>
        <v>0</v>
      </c>
      <c r="AE165" s="240">
        <f t="shared" si="32"/>
        <v>0</v>
      </c>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row>
    <row r="166" spans="8:60" ht="16.5" thickTop="1" thickBot="1" x14ac:dyDescent="0.3">
      <c r="H166" s="78"/>
      <c r="I166" s="104"/>
      <c r="J166" s="104"/>
      <c r="K166" s="104"/>
      <c r="M166" s="251"/>
      <c r="N166" s="252"/>
      <c r="O166" s="104"/>
      <c r="P166" s="104"/>
      <c r="R166" s="248">
        <f t="shared" si="24"/>
        <v>186</v>
      </c>
      <c r="S166" s="247">
        <f t="shared" si="27"/>
        <v>0</v>
      </c>
      <c r="T166" s="247">
        <f>U165*'[1]Capital Sources&amp;Uses'!$D$22/12</f>
        <v>0</v>
      </c>
      <c r="U166" s="247">
        <f t="shared" si="28"/>
        <v>0</v>
      </c>
      <c r="W166" s="248">
        <f t="shared" si="25"/>
        <v>198</v>
      </c>
      <c r="X166" s="247">
        <f t="shared" si="29"/>
        <v>0</v>
      </c>
      <c r="Y166" s="247">
        <f>Z165*'[1]Capital Sources&amp;Uses'!$E$22/12</f>
        <v>0</v>
      </c>
      <c r="Z166" s="247">
        <f t="shared" si="30"/>
        <v>0</v>
      </c>
      <c r="AB166" s="248">
        <f t="shared" si="26"/>
        <v>210</v>
      </c>
      <c r="AC166" s="240">
        <f t="shared" si="31"/>
        <v>0</v>
      </c>
      <c r="AD166" s="240">
        <f>AE165*'[1]Capital Sources&amp;Uses'!$F$22/12</f>
        <v>0</v>
      </c>
      <c r="AE166" s="240">
        <f t="shared" si="32"/>
        <v>0</v>
      </c>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row>
    <row r="167" spans="8:60" ht="16.5" thickTop="1" thickBot="1" x14ac:dyDescent="0.3">
      <c r="H167" s="78"/>
      <c r="I167" s="104"/>
      <c r="J167" s="104"/>
      <c r="K167" s="104"/>
      <c r="M167" s="251"/>
      <c r="N167" s="252"/>
      <c r="O167" s="104"/>
      <c r="P167" s="104"/>
      <c r="R167" s="248">
        <f t="shared" si="24"/>
        <v>187</v>
      </c>
      <c r="S167" s="247">
        <f t="shared" si="27"/>
        <v>0</v>
      </c>
      <c r="T167" s="247">
        <f>U166*'[1]Capital Sources&amp;Uses'!$D$22/12</f>
        <v>0</v>
      </c>
      <c r="U167" s="247">
        <f t="shared" si="28"/>
        <v>0</v>
      </c>
      <c r="W167" s="248">
        <f t="shared" si="25"/>
        <v>199</v>
      </c>
      <c r="X167" s="247">
        <f t="shared" si="29"/>
        <v>0</v>
      </c>
      <c r="Y167" s="247">
        <f>Z166*'[1]Capital Sources&amp;Uses'!$E$22/12</f>
        <v>0</v>
      </c>
      <c r="Z167" s="247">
        <f t="shared" si="30"/>
        <v>0</v>
      </c>
      <c r="AB167" s="248">
        <f t="shared" si="26"/>
        <v>211</v>
      </c>
      <c r="AC167" s="240">
        <f t="shared" si="31"/>
        <v>0</v>
      </c>
      <c r="AD167" s="240">
        <f>AE166*'[1]Capital Sources&amp;Uses'!$F$22/12</f>
        <v>0</v>
      </c>
      <c r="AE167" s="240">
        <f t="shared" si="32"/>
        <v>0</v>
      </c>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row>
    <row r="168" spans="8:60" ht="16.5" thickTop="1" thickBot="1" x14ac:dyDescent="0.3">
      <c r="H168" s="78"/>
      <c r="I168" s="104"/>
      <c r="J168" s="104"/>
      <c r="K168" s="104"/>
      <c r="M168" s="251"/>
      <c r="N168" s="252"/>
      <c r="O168" s="104"/>
      <c r="P168" s="104"/>
      <c r="R168" s="248">
        <f t="shared" si="24"/>
        <v>188</v>
      </c>
      <c r="S168" s="247">
        <f t="shared" si="27"/>
        <v>0</v>
      </c>
      <c r="T168" s="247">
        <f>U167*'[1]Capital Sources&amp;Uses'!$D$22/12</f>
        <v>0</v>
      </c>
      <c r="U168" s="247">
        <f t="shared" si="28"/>
        <v>0</v>
      </c>
      <c r="W168" s="248">
        <f t="shared" si="25"/>
        <v>200</v>
      </c>
      <c r="X168" s="247">
        <f t="shared" si="29"/>
        <v>0</v>
      </c>
      <c r="Y168" s="247">
        <f>Z167*'[1]Capital Sources&amp;Uses'!$E$22/12</f>
        <v>0</v>
      </c>
      <c r="Z168" s="247">
        <f t="shared" si="30"/>
        <v>0</v>
      </c>
      <c r="AB168" s="248">
        <f t="shared" si="26"/>
        <v>212</v>
      </c>
      <c r="AC168" s="240">
        <f t="shared" si="31"/>
        <v>0</v>
      </c>
      <c r="AD168" s="240">
        <f>AE167*'[1]Capital Sources&amp;Uses'!$F$22/12</f>
        <v>0</v>
      </c>
      <c r="AE168" s="240">
        <f t="shared" si="32"/>
        <v>0</v>
      </c>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row>
    <row r="169" spans="8:60" ht="16.5" thickTop="1" thickBot="1" x14ac:dyDescent="0.3">
      <c r="H169" s="78"/>
      <c r="I169" s="104"/>
      <c r="J169" s="104"/>
      <c r="K169" s="104"/>
      <c r="M169" s="251"/>
      <c r="N169" s="252"/>
      <c r="O169" s="104"/>
      <c r="P169" s="104"/>
      <c r="R169" s="248">
        <f t="shared" si="24"/>
        <v>189</v>
      </c>
      <c r="S169" s="247">
        <f t="shared" si="27"/>
        <v>0</v>
      </c>
      <c r="T169" s="247">
        <f>U168*'[1]Capital Sources&amp;Uses'!$D$22/12</f>
        <v>0</v>
      </c>
      <c r="U169" s="247">
        <f t="shared" si="28"/>
        <v>0</v>
      </c>
      <c r="W169" s="248">
        <f t="shared" si="25"/>
        <v>201</v>
      </c>
      <c r="X169" s="247">
        <f t="shared" si="29"/>
        <v>0</v>
      </c>
      <c r="Y169" s="247">
        <f>Z168*'[1]Capital Sources&amp;Uses'!$E$22/12</f>
        <v>0</v>
      </c>
      <c r="Z169" s="247">
        <f t="shared" si="30"/>
        <v>0</v>
      </c>
      <c r="AB169" s="248">
        <f t="shared" si="26"/>
        <v>213</v>
      </c>
      <c r="AC169" s="240">
        <f t="shared" si="31"/>
        <v>0</v>
      </c>
      <c r="AD169" s="240">
        <f>AE168*'[1]Capital Sources&amp;Uses'!$F$22/12</f>
        <v>0</v>
      </c>
      <c r="AE169" s="240">
        <f t="shared" si="32"/>
        <v>0</v>
      </c>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row>
    <row r="170" spans="8:60" ht="16.5" thickTop="1" thickBot="1" x14ac:dyDescent="0.3">
      <c r="H170" s="78"/>
      <c r="I170" s="104"/>
      <c r="J170" s="104"/>
      <c r="K170" s="104"/>
      <c r="M170" s="251"/>
      <c r="N170" s="252"/>
      <c r="O170" s="104"/>
      <c r="P170" s="104"/>
      <c r="R170" s="248">
        <f t="shared" si="24"/>
        <v>190</v>
      </c>
      <c r="S170" s="247">
        <f t="shared" si="27"/>
        <v>0</v>
      </c>
      <c r="T170" s="247">
        <f>U169*'[1]Capital Sources&amp;Uses'!$D$22/12</f>
        <v>0</v>
      </c>
      <c r="U170" s="247">
        <f t="shared" si="28"/>
        <v>0</v>
      </c>
      <c r="W170" s="248">
        <f t="shared" si="25"/>
        <v>202</v>
      </c>
      <c r="X170" s="247">
        <f t="shared" si="29"/>
        <v>0</v>
      </c>
      <c r="Y170" s="247">
        <f>Z169*'[1]Capital Sources&amp;Uses'!$E$22/12</f>
        <v>0</v>
      </c>
      <c r="Z170" s="247">
        <f t="shared" si="30"/>
        <v>0</v>
      </c>
      <c r="AB170" s="248">
        <f t="shared" si="26"/>
        <v>214</v>
      </c>
      <c r="AC170" s="240">
        <f t="shared" si="31"/>
        <v>0</v>
      </c>
      <c r="AD170" s="240">
        <f>AE169*'[1]Capital Sources&amp;Uses'!$F$22/12</f>
        <v>0</v>
      </c>
      <c r="AE170" s="240">
        <f t="shared" si="32"/>
        <v>0</v>
      </c>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row>
    <row r="171" spans="8:60" ht="16.5" thickTop="1" thickBot="1" x14ac:dyDescent="0.3">
      <c r="H171" s="78"/>
      <c r="I171" s="104"/>
      <c r="J171" s="104"/>
      <c r="K171" s="104"/>
      <c r="M171" s="251"/>
      <c r="N171" s="252"/>
      <c r="O171" s="104"/>
      <c r="P171" s="104"/>
      <c r="R171" s="248">
        <f t="shared" si="24"/>
        <v>191</v>
      </c>
      <c r="S171" s="247">
        <f t="shared" si="27"/>
        <v>0</v>
      </c>
      <c r="T171" s="247">
        <f>U170*'[1]Capital Sources&amp;Uses'!$D$22/12</f>
        <v>0</v>
      </c>
      <c r="U171" s="247">
        <f t="shared" si="28"/>
        <v>0</v>
      </c>
      <c r="W171" s="248">
        <f t="shared" si="25"/>
        <v>203</v>
      </c>
      <c r="X171" s="247">
        <f t="shared" si="29"/>
        <v>0</v>
      </c>
      <c r="Y171" s="247">
        <f>Z170*'[1]Capital Sources&amp;Uses'!$E$22/12</f>
        <v>0</v>
      </c>
      <c r="Z171" s="247">
        <f t="shared" si="30"/>
        <v>0</v>
      </c>
      <c r="AB171" s="248">
        <f t="shared" si="26"/>
        <v>215</v>
      </c>
      <c r="AC171" s="240">
        <f t="shared" si="31"/>
        <v>0</v>
      </c>
      <c r="AD171" s="240">
        <f>AE170*'[1]Capital Sources&amp;Uses'!$F$22/12</f>
        <v>0</v>
      </c>
      <c r="AE171" s="240">
        <f t="shared" si="32"/>
        <v>0</v>
      </c>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row>
    <row r="172" spans="8:60" ht="16.5" thickTop="1" thickBot="1" x14ac:dyDescent="0.3">
      <c r="H172" s="78"/>
      <c r="I172" s="104"/>
      <c r="J172" s="104"/>
      <c r="K172" s="104"/>
      <c r="M172" s="251"/>
      <c r="N172" s="252"/>
      <c r="O172" s="104"/>
      <c r="P172" s="104"/>
      <c r="R172" s="248">
        <f t="shared" si="24"/>
        <v>192</v>
      </c>
      <c r="S172" s="247">
        <f t="shared" si="27"/>
        <v>0</v>
      </c>
      <c r="T172" s="247">
        <f>U171*'[1]Capital Sources&amp;Uses'!$D$22/12</f>
        <v>0</v>
      </c>
      <c r="U172" s="247">
        <f t="shared" si="28"/>
        <v>0</v>
      </c>
      <c r="W172" s="248">
        <f t="shared" si="25"/>
        <v>204</v>
      </c>
      <c r="X172" s="247">
        <f t="shared" si="29"/>
        <v>0</v>
      </c>
      <c r="Y172" s="247">
        <f>Z171*'[1]Capital Sources&amp;Uses'!$E$22/12</f>
        <v>0</v>
      </c>
      <c r="Z172" s="247">
        <f t="shared" si="30"/>
        <v>0</v>
      </c>
      <c r="AB172" s="248">
        <f t="shared" si="26"/>
        <v>216</v>
      </c>
      <c r="AC172" s="240">
        <f t="shared" si="31"/>
        <v>0</v>
      </c>
      <c r="AD172" s="240">
        <f>AE171*'[1]Capital Sources&amp;Uses'!$F$22/12</f>
        <v>0</v>
      </c>
      <c r="AE172" s="240">
        <f t="shared" si="32"/>
        <v>0</v>
      </c>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row>
    <row r="173" spans="8:60" ht="16.5" thickTop="1" thickBot="1" x14ac:dyDescent="0.3">
      <c r="H173" s="78"/>
      <c r="I173" s="104"/>
      <c r="J173" s="104"/>
      <c r="K173" s="104"/>
      <c r="M173" s="251"/>
      <c r="N173" s="252"/>
      <c r="O173" s="104"/>
      <c r="P173" s="104"/>
      <c r="R173" s="248">
        <f t="shared" si="24"/>
        <v>193</v>
      </c>
      <c r="S173" s="247">
        <f t="shared" si="27"/>
        <v>0</v>
      </c>
      <c r="T173" s="247">
        <f>U172*'[1]Capital Sources&amp;Uses'!$D$22/12</f>
        <v>0</v>
      </c>
      <c r="U173" s="247">
        <f t="shared" si="28"/>
        <v>0</v>
      </c>
      <c r="W173" s="248">
        <f t="shared" si="25"/>
        <v>205</v>
      </c>
      <c r="X173" s="247">
        <f t="shared" si="29"/>
        <v>0</v>
      </c>
      <c r="Y173" s="247">
        <f>Z172*'[1]Capital Sources&amp;Uses'!$E$22/12</f>
        <v>0</v>
      </c>
      <c r="Z173" s="247">
        <f t="shared" si="30"/>
        <v>0</v>
      </c>
      <c r="AB173" s="248">
        <f t="shared" si="26"/>
        <v>217</v>
      </c>
      <c r="AC173" s="240">
        <f t="shared" si="31"/>
        <v>0</v>
      </c>
      <c r="AD173" s="240">
        <f>AE172*'[1]Capital Sources&amp;Uses'!$F$22/12</f>
        <v>0</v>
      </c>
      <c r="AE173" s="240">
        <f t="shared" si="32"/>
        <v>0</v>
      </c>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row>
    <row r="174" spans="8:60" ht="16.5" thickTop="1" thickBot="1" x14ac:dyDescent="0.3">
      <c r="H174" s="78"/>
      <c r="I174" s="104"/>
      <c r="J174" s="104"/>
      <c r="K174" s="104"/>
      <c r="M174" s="251"/>
      <c r="N174" s="252"/>
      <c r="O174" s="104"/>
      <c r="P174" s="104"/>
      <c r="R174" s="248">
        <f t="shared" si="24"/>
        <v>194</v>
      </c>
      <c r="S174" s="247">
        <f t="shared" si="27"/>
        <v>0</v>
      </c>
      <c r="T174" s="247">
        <f>U173*'[1]Capital Sources&amp;Uses'!$D$22/12</f>
        <v>0</v>
      </c>
      <c r="U174" s="247">
        <f t="shared" si="28"/>
        <v>0</v>
      </c>
      <c r="W174" s="248">
        <f t="shared" si="25"/>
        <v>206</v>
      </c>
      <c r="X174" s="247">
        <f t="shared" si="29"/>
        <v>0</v>
      </c>
      <c r="Y174" s="247">
        <f>Z173*'[1]Capital Sources&amp;Uses'!$E$22/12</f>
        <v>0</v>
      </c>
      <c r="Z174" s="247">
        <f t="shared" si="30"/>
        <v>0</v>
      </c>
      <c r="AB174" s="248">
        <f t="shared" si="26"/>
        <v>218</v>
      </c>
      <c r="AC174" s="240">
        <f t="shared" si="31"/>
        <v>0</v>
      </c>
      <c r="AD174" s="240">
        <f>AE173*'[1]Capital Sources&amp;Uses'!$F$22/12</f>
        <v>0</v>
      </c>
      <c r="AE174" s="240">
        <f t="shared" si="32"/>
        <v>0</v>
      </c>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row>
    <row r="175" spans="8:60" ht="16.5" thickTop="1" thickBot="1" x14ac:dyDescent="0.3">
      <c r="H175" s="78"/>
      <c r="I175" s="104"/>
      <c r="J175" s="104"/>
      <c r="K175" s="104"/>
      <c r="M175" s="251"/>
      <c r="N175" s="252"/>
      <c r="O175" s="104"/>
      <c r="P175" s="104"/>
      <c r="R175" s="248">
        <f t="shared" si="24"/>
        <v>195</v>
      </c>
      <c r="S175" s="247">
        <f t="shared" si="27"/>
        <v>0</v>
      </c>
      <c r="T175" s="247">
        <f>U174*'[1]Capital Sources&amp;Uses'!$D$22/12</f>
        <v>0</v>
      </c>
      <c r="U175" s="247">
        <f t="shared" si="28"/>
        <v>0</v>
      </c>
      <c r="W175" s="248">
        <f t="shared" si="25"/>
        <v>207</v>
      </c>
      <c r="X175" s="247">
        <f t="shared" si="29"/>
        <v>0</v>
      </c>
      <c r="Y175" s="247">
        <f>Z174*'[1]Capital Sources&amp;Uses'!$E$22/12</f>
        <v>0</v>
      </c>
      <c r="Z175" s="247">
        <f t="shared" si="30"/>
        <v>0</v>
      </c>
      <c r="AB175" s="248">
        <f t="shared" si="26"/>
        <v>219</v>
      </c>
      <c r="AC175" s="240">
        <f t="shared" si="31"/>
        <v>0</v>
      </c>
      <c r="AD175" s="240">
        <f>AE174*'[1]Capital Sources&amp;Uses'!$F$22/12</f>
        <v>0</v>
      </c>
      <c r="AE175" s="240">
        <f t="shared" si="32"/>
        <v>0</v>
      </c>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row>
    <row r="176" spans="8:60" ht="16.5" thickTop="1" thickBot="1" x14ac:dyDescent="0.3">
      <c r="H176" s="78"/>
      <c r="I176" s="104"/>
      <c r="J176" s="104"/>
      <c r="K176" s="104"/>
      <c r="M176" s="251"/>
      <c r="N176" s="252"/>
      <c r="O176" s="104"/>
      <c r="P176" s="104"/>
      <c r="R176" s="248">
        <f t="shared" si="24"/>
        <v>196</v>
      </c>
      <c r="S176" s="247">
        <f t="shared" si="27"/>
        <v>0</v>
      </c>
      <c r="T176" s="247">
        <f>U175*'[1]Capital Sources&amp;Uses'!$D$22/12</f>
        <v>0</v>
      </c>
      <c r="U176" s="247">
        <f t="shared" si="28"/>
        <v>0</v>
      </c>
      <c r="W176" s="248">
        <f t="shared" si="25"/>
        <v>208</v>
      </c>
      <c r="X176" s="247">
        <f t="shared" si="29"/>
        <v>0</v>
      </c>
      <c r="Y176" s="247">
        <f>Z175*'[1]Capital Sources&amp;Uses'!$E$22/12</f>
        <v>0</v>
      </c>
      <c r="Z176" s="247">
        <f t="shared" si="30"/>
        <v>0</v>
      </c>
      <c r="AB176" s="248">
        <f t="shared" si="26"/>
        <v>220</v>
      </c>
      <c r="AC176" s="240">
        <f t="shared" si="31"/>
        <v>0</v>
      </c>
      <c r="AD176" s="240">
        <f>AE175*'[1]Capital Sources&amp;Uses'!$F$22/12</f>
        <v>0</v>
      </c>
      <c r="AE176" s="240">
        <f t="shared" si="32"/>
        <v>0</v>
      </c>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row>
    <row r="177" spans="8:60" ht="16.5" thickTop="1" thickBot="1" x14ac:dyDescent="0.3">
      <c r="H177" s="78"/>
      <c r="I177" s="104"/>
      <c r="J177" s="104"/>
      <c r="K177" s="104"/>
      <c r="M177" s="251"/>
      <c r="N177" s="252"/>
      <c r="O177" s="104"/>
      <c r="P177" s="104"/>
      <c r="R177" s="248">
        <f t="shared" si="24"/>
        <v>197</v>
      </c>
      <c r="S177" s="247">
        <f t="shared" si="27"/>
        <v>0</v>
      </c>
      <c r="T177" s="247">
        <f>U176*'[1]Capital Sources&amp;Uses'!$D$22/12</f>
        <v>0</v>
      </c>
      <c r="U177" s="247">
        <f t="shared" si="28"/>
        <v>0</v>
      </c>
      <c r="W177" s="248">
        <f t="shared" si="25"/>
        <v>209</v>
      </c>
      <c r="X177" s="247">
        <f t="shared" si="29"/>
        <v>0</v>
      </c>
      <c r="Y177" s="247">
        <f>Z176*'[1]Capital Sources&amp;Uses'!$E$22/12</f>
        <v>0</v>
      </c>
      <c r="Z177" s="247">
        <f t="shared" si="30"/>
        <v>0</v>
      </c>
      <c r="AB177" s="248">
        <f t="shared" si="26"/>
        <v>221</v>
      </c>
      <c r="AC177" s="240">
        <f t="shared" si="31"/>
        <v>0</v>
      </c>
      <c r="AD177" s="240">
        <f>AE176*'[1]Capital Sources&amp;Uses'!$F$22/12</f>
        <v>0</v>
      </c>
      <c r="AE177" s="240">
        <f t="shared" si="32"/>
        <v>0</v>
      </c>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row>
    <row r="178" spans="8:60" ht="16.5" thickTop="1" thickBot="1" x14ac:dyDescent="0.3">
      <c r="H178" s="78"/>
      <c r="I178" s="104"/>
      <c r="J178" s="104"/>
      <c r="K178" s="104"/>
      <c r="M178" s="251"/>
      <c r="N178" s="252"/>
      <c r="O178" s="104"/>
      <c r="P178" s="104"/>
      <c r="R178" s="248">
        <f t="shared" si="24"/>
        <v>198</v>
      </c>
      <c r="S178" s="247">
        <f t="shared" si="27"/>
        <v>0</v>
      </c>
      <c r="T178" s="247">
        <f>U177*'[1]Capital Sources&amp;Uses'!$D$22/12</f>
        <v>0</v>
      </c>
      <c r="U178" s="247">
        <f t="shared" si="28"/>
        <v>0</v>
      </c>
      <c r="W178" s="248">
        <f t="shared" si="25"/>
        <v>210</v>
      </c>
      <c r="X178" s="247">
        <f t="shared" si="29"/>
        <v>0</v>
      </c>
      <c r="Y178" s="247">
        <f>Z177*'[1]Capital Sources&amp;Uses'!$E$22/12</f>
        <v>0</v>
      </c>
      <c r="Z178" s="247">
        <f t="shared" si="30"/>
        <v>0</v>
      </c>
      <c r="AB178" s="248">
        <f t="shared" si="26"/>
        <v>222</v>
      </c>
      <c r="AC178" s="240">
        <f t="shared" si="31"/>
        <v>0</v>
      </c>
      <c r="AD178" s="240">
        <f>AE177*'[1]Capital Sources&amp;Uses'!$F$22/12</f>
        <v>0</v>
      </c>
      <c r="AE178" s="240">
        <f t="shared" si="32"/>
        <v>0</v>
      </c>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row>
    <row r="179" spans="8:60" ht="16.5" thickTop="1" thickBot="1" x14ac:dyDescent="0.3">
      <c r="H179" s="78"/>
      <c r="I179" s="104"/>
      <c r="J179" s="104"/>
      <c r="K179" s="104"/>
      <c r="M179" s="251"/>
      <c r="N179" s="252"/>
      <c r="O179" s="104"/>
      <c r="P179" s="104"/>
      <c r="R179" s="248">
        <f t="shared" si="24"/>
        <v>199</v>
      </c>
      <c r="S179" s="247">
        <f t="shared" si="27"/>
        <v>0</v>
      </c>
      <c r="T179" s="247">
        <f>U178*'[1]Capital Sources&amp;Uses'!$D$22/12</f>
        <v>0</v>
      </c>
      <c r="U179" s="247">
        <f t="shared" si="28"/>
        <v>0</v>
      </c>
      <c r="W179" s="248">
        <f t="shared" si="25"/>
        <v>211</v>
      </c>
      <c r="X179" s="247">
        <f t="shared" si="29"/>
        <v>0</v>
      </c>
      <c r="Y179" s="247">
        <f>Z178*'[1]Capital Sources&amp;Uses'!$E$22/12</f>
        <v>0</v>
      </c>
      <c r="Z179" s="247">
        <f t="shared" si="30"/>
        <v>0</v>
      </c>
      <c r="AB179" s="248">
        <f t="shared" si="26"/>
        <v>223</v>
      </c>
      <c r="AC179" s="240">
        <f t="shared" si="31"/>
        <v>0</v>
      </c>
      <c r="AD179" s="240">
        <f>AE178*'[1]Capital Sources&amp;Uses'!$F$22/12</f>
        <v>0</v>
      </c>
      <c r="AE179" s="240">
        <f t="shared" si="32"/>
        <v>0</v>
      </c>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row>
    <row r="180" spans="8:60" ht="16.5" thickTop="1" thickBot="1" x14ac:dyDescent="0.3">
      <c r="H180" s="78"/>
      <c r="I180" s="104"/>
      <c r="J180" s="104"/>
      <c r="K180" s="104"/>
      <c r="M180" s="251"/>
      <c r="N180" s="252"/>
      <c r="O180" s="104"/>
      <c r="P180" s="104"/>
      <c r="R180" s="248">
        <f t="shared" si="24"/>
        <v>200</v>
      </c>
      <c r="S180" s="247">
        <f t="shared" si="27"/>
        <v>0</v>
      </c>
      <c r="T180" s="247">
        <f>U179*'[1]Capital Sources&amp;Uses'!$D$22/12</f>
        <v>0</v>
      </c>
      <c r="U180" s="247">
        <f t="shared" si="28"/>
        <v>0</v>
      </c>
      <c r="W180" s="248">
        <f t="shared" si="25"/>
        <v>212</v>
      </c>
      <c r="X180" s="247">
        <f t="shared" si="29"/>
        <v>0</v>
      </c>
      <c r="Y180" s="247">
        <f>Z179*'[1]Capital Sources&amp;Uses'!$E$22/12</f>
        <v>0</v>
      </c>
      <c r="Z180" s="247">
        <f t="shared" si="30"/>
        <v>0</v>
      </c>
      <c r="AB180" s="248">
        <f t="shared" si="26"/>
        <v>224</v>
      </c>
      <c r="AC180" s="240">
        <f t="shared" si="31"/>
        <v>0</v>
      </c>
      <c r="AD180" s="240">
        <f>AE179*'[1]Capital Sources&amp;Uses'!$F$22/12</f>
        <v>0</v>
      </c>
      <c r="AE180" s="240">
        <f t="shared" si="32"/>
        <v>0</v>
      </c>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row>
    <row r="181" spans="8:60" ht="16.5" thickTop="1" thickBot="1" x14ac:dyDescent="0.3">
      <c r="H181" s="78"/>
      <c r="I181" s="104"/>
      <c r="J181" s="104"/>
      <c r="K181" s="104"/>
      <c r="M181" s="251"/>
      <c r="N181" s="252"/>
      <c r="O181" s="104"/>
      <c r="P181" s="104"/>
      <c r="R181" s="248">
        <f t="shared" si="24"/>
        <v>201</v>
      </c>
      <c r="S181" s="247">
        <f t="shared" si="27"/>
        <v>0</v>
      </c>
      <c r="T181" s="247">
        <f>U180*'[1]Capital Sources&amp;Uses'!$D$22/12</f>
        <v>0</v>
      </c>
      <c r="U181" s="247">
        <f t="shared" si="28"/>
        <v>0</v>
      </c>
      <c r="W181" s="248">
        <f t="shared" si="25"/>
        <v>213</v>
      </c>
      <c r="X181" s="247">
        <f t="shared" si="29"/>
        <v>0</v>
      </c>
      <c r="Y181" s="247">
        <f>Z180*'[1]Capital Sources&amp;Uses'!$E$22/12</f>
        <v>0</v>
      </c>
      <c r="Z181" s="247">
        <f t="shared" si="30"/>
        <v>0</v>
      </c>
      <c r="AB181" s="248">
        <f t="shared" si="26"/>
        <v>225</v>
      </c>
      <c r="AC181" s="240">
        <f t="shared" si="31"/>
        <v>0</v>
      </c>
      <c r="AD181" s="240">
        <f>AE180*'[1]Capital Sources&amp;Uses'!$F$22/12</f>
        <v>0</v>
      </c>
      <c r="AE181" s="240">
        <f t="shared" si="32"/>
        <v>0</v>
      </c>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row>
    <row r="182" spans="8:60" ht="16.5" thickTop="1" thickBot="1" x14ac:dyDescent="0.3">
      <c r="H182" s="78"/>
      <c r="I182" s="104"/>
      <c r="J182" s="104"/>
      <c r="K182" s="104"/>
      <c r="M182" s="251"/>
      <c r="N182" s="252"/>
      <c r="O182" s="104"/>
      <c r="P182" s="104"/>
      <c r="R182" s="248">
        <f t="shared" si="24"/>
        <v>202</v>
      </c>
      <c r="S182" s="247">
        <f t="shared" si="27"/>
        <v>0</v>
      </c>
      <c r="T182" s="247">
        <f>U181*'[1]Capital Sources&amp;Uses'!$D$22/12</f>
        <v>0</v>
      </c>
      <c r="U182" s="247">
        <f t="shared" si="28"/>
        <v>0</v>
      </c>
      <c r="W182" s="248">
        <f t="shared" si="25"/>
        <v>214</v>
      </c>
      <c r="X182" s="247">
        <f t="shared" si="29"/>
        <v>0</v>
      </c>
      <c r="Y182" s="247">
        <f>Z181*'[1]Capital Sources&amp;Uses'!$E$22/12</f>
        <v>0</v>
      </c>
      <c r="Z182" s="247">
        <f t="shared" si="30"/>
        <v>0</v>
      </c>
      <c r="AB182" s="248">
        <f t="shared" si="26"/>
        <v>226</v>
      </c>
      <c r="AC182" s="240">
        <f t="shared" si="31"/>
        <v>0</v>
      </c>
      <c r="AD182" s="240">
        <f>AE181*'[1]Capital Sources&amp;Uses'!$F$22/12</f>
        <v>0</v>
      </c>
      <c r="AE182" s="240">
        <f t="shared" si="32"/>
        <v>0</v>
      </c>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row>
    <row r="183" spans="8:60" ht="16.5" thickTop="1" thickBot="1" x14ac:dyDescent="0.3">
      <c r="H183" s="78"/>
      <c r="I183" s="104"/>
      <c r="J183" s="104"/>
      <c r="K183" s="104"/>
      <c r="M183" s="251"/>
      <c r="N183" s="252"/>
      <c r="O183" s="104"/>
      <c r="P183" s="104"/>
      <c r="R183" s="248">
        <f t="shared" si="24"/>
        <v>203</v>
      </c>
      <c r="S183" s="247">
        <f t="shared" si="27"/>
        <v>0</v>
      </c>
      <c r="T183" s="247">
        <f>U182*'[1]Capital Sources&amp;Uses'!$D$22/12</f>
        <v>0</v>
      </c>
      <c r="U183" s="247">
        <f t="shared" si="28"/>
        <v>0</v>
      </c>
      <c r="W183" s="248">
        <f t="shared" si="25"/>
        <v>215</v>
      </c>
      <c r="X183" s="247">
        <f t="shared" si="29"/>
        <v>0</v>
      </c>
      <c r="Y183" s="247">
        <f>Z182*'[1]Capital Sources&amp;Uses'!$E$22/12</f>
        <v>0</v>
      </c>
      <c r="Z183" s="247">
        <f t="shared" si="30"/>
        <v>0</v>
      </c>
      <c r="AB183" s="248">
        <f t="shared" si="26"/>
        <v>227</v>
      </c>
      <c r="AC183" s="240">
        <f t="shared" si="31"/>
        <v>0</v>
      </c>
      <c r="AD183" s="240">
        <f>AE182*'[1]Capital Sources&amp;Uses'!$F$22/12</f>
        <v>0</v>
      </c>
      <c r="AE183" s="240">
        <f t="shared" si="32"/>
        <v>0</v>
      </c>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row>
    <row r="184" spans="8:60" ht="16.5" thickTop="1" thickBot="1" x14ac:dyDescent="0.3">
      <c r="H184" s="78"/>
      <c r="I184" s="104"/>
      <c r="J184" s="104"/>
      <c r="K184" s="104"/>
      <c r="M184" s="251"/>
      <c r="N184" s="252"/>
      <c r="O184" s="104"/>
      <c r="P184" s="104"/>
      <c r="R184" s="248">
        <f t="shared" si="24"/>
        <v>204</v>
      </c>
      <c r="S184" s="247">
        <f t="shared" si="27"/>
        <v>0</v>
      </c>
      <c r="T184" s="247">
        <f>U183*'[1]Capital Sources&amp;Uses'!$D$22/12</f>
        <v>0</v>
      </c>
      <c r="U184" s="247">
        <f t="shared" si="28"/>
        <v>0</v>
      </c>
      <c r="W184" s="248">
        <f t="shared" si="25"/>
        <v>216</v>
      </c>
      <c r="X184" s="247">
        <f t="shared" si="29"/>
        <v>0</v>
      </c>
      <c r="Y184" s="247">
        <f>Z183*'[1]Capital Sources&amp;Uses'!$E$22/12</f>
        <v>0</v>
      </c>
      <c r="Z184" s="247">
        <f t="shared" si="30"/>
        <v>0</v>
      </c>
      <c r="AB184" s="248">
        <f t="shared" si="26"/>
        <v>228</v>
      </c>
      <c r="AC184" s="240">
        <f t="shared" si="31"/>
        <v>0</v>
      </c>
      <c r="AD184" s="240">
        <f>AE183*'[1]Capital Sources&amp;Uses'!$F$22/12</f>
        <v>0</v>
      </c>
      <c r="AE184" s="240">
        <f t="shared" si="32"/>
        <v>0</v>
      </c>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row>
    <row r="185" spans="8:60" ht="16.5" thickTop="1" thickBot="1" x14ac:dyDescent="0.3">
      <c r="H185" s="78"/>
      <c r="I185" s="104"/>
      <c r="J185" s="104"/>
      <c r="K185" s="104"/>
      <c r="M185" s="251"/>
      <c r="N185" s="252"/>
      <c r="O185" s="104"/>
      <c r="P185" s="104"/>
      <c r="R185" s="248">
        <f t="shared" si="24"/>
        <v>205</v>
      </c>
      <c r="S185" s="247">
        <f t="shared" si="27"/>
        <v>0</v>
      </c>
      <c r="T185" s="247">
        <f>U184*'[1]Capital Sources&amp;Uses'!$D$22/12</f>
        <v>0</v>
      </c>
      <c r="U185" s="247">
        <f t="shared" si="28"/>
        <v>0</v>
      </c>
      <c r="W185" s="248">
        <f t="shared" si="25"/>
        <v>217</v>
      </c>
      <c r="X185" s="247">
        <f t="shared" si="29"/>
        <v>0</v>
      </c>
      <c r="Y185" s="247">
        <f>Z184*'[1]Capital Sources&amp;Uses'!$E$22/12</f>
        <v>0</v>
      </c>
      <c r="Z185" s="247">
        <f t="shared" si="30"/>
        <v>0</v>
      </c>
      <c r="AB185" s="248">
        <f t="shared" si="26"/>
        <v>229</v>
      </c>
      <c r="AC185" s="240">
        <f t="shared" si="31"/>
        <v>0</v>
      </c>
      <c r="AD185" s="240">
        <f>AE184*'[1]Capital Sources&amp;Uses'!$F$22/12</f>
        <v>0</v>
      </c>
      <c r="AE185" s="240">
        <f t="shared" si="32"/>
        <v>0</v>
      </c>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row>
    <row r="186" spans="8:60" ht="16.5" thickTop="1" thickBot="1" x14ac:dyDescent="0.3">
      <c r="H186" s="78"/>
      <c r="I186" s="104"/>
      <c r="J186" s="104"/>
      <c r="K186" s="104"/>
      <c r="M186" s="251"/>
      <c r="N186" s="252"/>
      <c r="O186" s="104"/>
      <c r="P186" s="104"/>
      <c r="R186" s="248">
        <f t="shared" si="24"/>
        <v>206</v>
      </c>
      <c r="S186" s="247">
        <f t="shared" si="27"/>
        <v>0</v>
      </c>
      <c r="T186" s="247">
        <f>U185*'[1]Capital Sources&amp;Uses'!$D$22/12</f>
        <v>0</v>
      </c>
      <c r="U186" s="247">
        <f t="shared" si="28"/>
        <v>0</v>
      </c>
      <c r="W186" s="248">
        <f t="shared" si="25"/>
        <v>218</v>
      </c>
      <c r="X186" s="247">
        <f t="shared" si="29"/>
        <v>0</v>
      </c>
      <c r="Y186" s="247">
        <f>Z185*'[1]Capital Sources&amp;Uses'!$E$22/12</f>
        <v>0</v>
      </c>
      <c r="Z186" s="247">
        <f t="shared" si="30"/>
        <v>0</v>
      </c>
      <c r="AB186" s="248">
        <f t="shared" si="26"/>
        <v>230</v>
      </c>
      <c r="AC186" s="240">
        <f t="shared" si="31"/>
        <v>0</v>
      </c>
      <c r="AD186" s="240">
        <f>AE185*'[1]Capital Sources&amp;Uses'!$F$22/12</f>
        <v>0</v>
      </c>
      <c r="AE186" s="240">
        <f t="shared" si="32"/>
        <v>0</v>
      </c>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row>
    <row r="187" spans="8:60" ht="16.5" thickTop="1" thickBot="1" x14ac:dyDescent="0.3">
      <c r="H187" s="78"/>
      <c r="I187" s="104"/>
      <c r="J187" s="104"/>
      <c r="K187" s="104"/>
      <c r="M187" s="251"/>
      <c r="N187" s="252"/>
      <c r="O187" s="104"/>
      <c r="P187" s="104"/>
      <c r="R187" s="248">
        <f t="shared" si="24"/>
        <v>207</v>
      </c>
      <c r="S187" s="247">
        <f t="shared" si="27"/>
        <v>0</v>
      </c>
      <c r="T187" s="247">
        <f>U186*'[1]Capital Sources&amp;Uses'!$D$22/12</f>
        <v>0</v>
      </c>
      <c r="U187" s="247">
        <f t="shared" si="28"/>
        <v>0</v>
      </c>
      <c r="W187" s="248">
        <f t="shared" si="25"/>
        <v>219</v>
      </c>
      <c r="X187" s="247">
        <f t="shared" si="29"/>
        <v>0</v>
      </c>
      <c r="Y187" s="247">
        <f>Z186*'[1]Capital Sources&amp;Uses'!$E$22/12</f>
        <v>0</v>
      </c>
      <c r="Z187" s="247">
        <f t="shared" si="30"/>
        <v>0</v>
      </c>
      <c r="AB187" s="248">
        <f t="shared" si="26"/>
        <v>231</v>
      </c>
      <c r="AC187" s="240">
        <f t="shared" si="31"/>
        <v>0</v>
      </c>
      <c r="AD187" s="240">
        <f>AE186*'[1]Capital Sources&amp;Uses'!$F$22/12</f>
        <v>0</v>
      </c>
      <c r="AE187" s="240">
        <f t="shared" si="32"/>
        <v>0</v>
      </c>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row>
    <row r="188" spans="8:60" ht="16.5" thickTop="1" thickBot="1" x14ac:dyDescent="0.3">
      <c r="H188" s="78"/>
      <c r="I188" s="104"/>
      <c r="J188" s="104"/>
      <c r="K188" s="104"/>
      <c r="M188" s="251"/>
      <c r="N188" s="252"/>
      <c r="O188" s="104"/>
      <c r="P188" s="104"/>
      <c r="R188" s="248">
        <f t="shared" si="24"/>
        <v>208</v>
      </c>
      <c r="S188" s="247">
        <f t="shared" si="27"/>
        <v>0</v>
      </c>
      <c r="T188" s="247">
        <f>U187*'[1]Capital Sources&amp;Uses'!$D$22/12</f>
        <v>0</v>
      </c>
      <c r="U188" s="247">
        <f t="shared" si="28"/>
        <v>0</v>
      </c>
      <c r="W188" s="248">
        <f t="shared" si="25"/>
        <v>220</v>
      </c>
      <c r="X188" s="247">
        <f t="shared" si="29"/>
        <v>0</v>
      </c>
      <c r="Y188" s="247">
        <f>Z187*'[1]Capital Sources&amp;Uses'!$E$22/12</f>
        <v>0</v>
      </c>
      <c r="Z188" s="247">
        <f t="shared" si="30"/>
        <v>0</v>
      </c>
      <c r="AB188" s="248">
        <f t="shared" si="26"/>
        <v>232</v>
      </c>
      <c r="AC188" s="240">
        <f t="shared" si="31"/>
        <v>0</v>
      </c>
      <c r="AD188" s="240">
        <f>AE187*'[1]Capital Sources&amp;Uses'!$F$22/12</f>
        <v>0</v>
      </c>
      <c r="AE188" s="240">
        <f t="shared" si="32"/>
        <v>0</v>
      </c>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row>
    <row r="189" spans="8:60" ht="16.5" thickTop="1" thickBot="1" x14ac:dyDescent="0.3">
      <c r="H189" s="78"/>
      <c r="I189" s="104"/>
      <c r="J189" s="104"/>
      <c r="K189" s="104"/>
      <c r="M189" s="251"/>
      <c r="N189" s="252"/>
      <c r="O189" s="104"/>
      <c r="P189" s="104"/>
      <c r="R189" s="248">
        <f t="shared" ref="R189:R244" si="33">R188+1</f>
        <v>209</v>
      </c>
      <c r="S189" s="247">
        <f t="shared" si="27"/>
        <v>0</v>
      </c>
      <c r="T189" s="247">
        <f>U188*'[1]Capital Sources&amp;Uses'!$D$22/12</f>
        <v>0</v>
      </c>
      <c r="U189" s="247">
        <f t="shared" si="28"/>
        <v>0</v>
      </c>
      <c r="W189" s="248">
        <f t="shared" ref="W189:W244" si="34">W188+1</f>
        <v>221</v>
      </c>
      <c r="X189" s="247">
        <f t="shared" si="29"/>
        <v>0</v>
      </c>
      <c r="Y189" s="247">
        <f>Z188*'[1]Capital Sources&amp;Uses'!$E$22/12</f>
        <v>0</v>
      </c>
      <c r="Z189" s="247">
        <f t="shared" si="30"/>
        <v>0</v>
      </c>
      <c r="AB189" s="248">
        <f t="shared" ref="AB189:AB244" si="35">AB188+1</f>
        <v>233</v>
      </c>
      <c r="AC189" s="240">
        <f t="shared" si="31"/>
        <v>0</v>
      </c>
      <c r="AD189" s="240">
        <f>AE188*'[1]Capital Sources&amp;Uses'!$F$22/12</f>
        <v>0</v>
      </c>
      <c r="AE189" s="240">
        <f t="shared" si="32"/>
        <v>0</v>
      </c>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row>
    <row r="190" spans="8:60" ht="16.5" thickTop="1" thickBot="1" x14ac:dyDescent="0.3">
      <c r="H190" s="78"/>
      <c r="I190" s="104"/>
      <c r="J190" s="104"/>
      <c r="K190" s="104"/>
      <c r="M190" s="251"/>
      <c r="N190" s="252"/>
      <c r="O190" s="104"/>
      <c r="P190" s="104"/>
      <c r="R190" s="248">
        <f t="shared" si="33"/>
        <v>210</v>
      </c>
      <c r="S190" s="247">
        <f t="shared" si="27"/>
        <v>0</v>
      </c>
      <c r="T190" s="247">
        <f>U189*'[1]Capital Sources&amp;Uses'!$D$22/12</f>
        <v>0</v>
      </c>
      <c r="U190" s="247">
        <f t="shared" si="28"/>
        <v>0</v>
      </c>
      <c r="W190" s="248">
        <f t="shared" si="34"/>
        <v>222</v>
      </c>
      <c r="X190" s="247">
        <f t="shared" si="29"/>
        <v>0</v>
      </c>
      <c r="Y190" s="247">
        <f>Z189*'[1]Capital Sources&amp;Uses'!$E$22/12</f>
        <v>0</v>
      </c>
      <c r="Z190" s="247">
        <f t="shared" si="30"/>
        <v>0</v>
      </c>
      <c r="AB190" s="248">
        <f t="shared" si="35"/>
        <v>234</v>
      </c>
      <c r="AC190" s="240">
        <f t="shared" si="31"/>
        <v>0</v>
      </c>
      <c r="AD190" s="240">
        <f>AE189*'[1]Capital Sources&amp;Uses'!$F$22/12</f>
        <v>0</v>
      </c>
      <c r="AE190" s="240">
        <f t="shared" si="32"/>
        <v>0</v>
      </c>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row>
    <row r="191" spans="8:60" ht="16.5" thickTop="1" thickBot="1" x14ac:dyDescent="0.3">
      <c r="H191" s="78"/>
      <c r="I191" s="104"/>
      <c r="J191" s="104"/>
      <c r="K191" s="104"/>
      <c r="M191" s="251"/>
      <c r="N191" s="252"/>
      <c r="O191" s="104"/>
      <c r="P191" s="104"/>
      <c r="R191" s="248">
        <f t="shared" si="33"/>
        <v>211</v>
      </c>
      <c r="S191" s="247">
        <f t="shared" si="27"/>
        <v>0</v>
      </c>
      <c r="T191" s="247">
        <f>U190*'[1]Capital Sources&amp;Uses'!$D$22/12</f>
        <v>0</v>
      </c>
      <c r="U191" s="247">
        <f t="shared" si="28"/>
        <v>0</v>
      </c>
      <c r="W191" s="248">
        <f t="shared" si="34"/>
        <v>223</v>
      </c>
      <c r="X191" s="247">
        <f t="shared" si="29"/>
        <v>0</v>
      </c>
      <c r="Y191" s="247">
        <f>Z190*'[1]Capital Sources&amp;Uses'!$E$22/12</f>
        <v>0</v>
      </c>
      <c r="Z191" s="247">
        <f t="shared" si="30"/>
        <v>0</v>
      </c>
      <c r="AB191" s="248">
        <f t="shared" si="35"/>
        <v>235</v>
      </c>
      <c r="AC191" s="240">
        <f t="shared" si="31"/>
        <v>0</v>
      </c>
      <c r="AD191" s="240">
        <f>AE190*'[1]Capital Sources&amp;Uses'!$F$22/12</f>
        <v>0</v>
      </c>
      <c r="AE191" s="240">
        <f t="shared" si="32"/>
        <v>0</v>
      </c>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row>
    <row r="192" spans="8:60" ht="16.5" thickTop="1" thickBot="1" x14ac:dyDescent="0.3">
      <c r="H192" s="78"/>
      <c r="I192" s="104"/>
      <c r="J192" s="104"/>
      <c r="K192" s="104"/>
      <c r="M192" s="251"/>
      <c r="N192" s="252"/>
      <c r="O192" s="104"/>
      <c r="P192" s="104"/>
      <c r="R192" s="248">
        <f t="shared" si="33"/>
        <v>212</v>
      </c>
      <c r="S192" s="247">
        <f t="shared" si="27"/>
        <v>0</v>
      </c>
      <c r="T192" s="247">
        <f>U191*'[1]Capital Sources&amp;Uses'!$D$22/12</f>
        <v>0</v>
      </c>
      <c r="U192" s="247">
        <f t="shared" si="28"/>
        <v>0</v>
      </c>
      <c r="W192" s="248">
        <f t="shared" si="34"/>
        <v>224</v>
      </c>
      <c r="X192" s="247">
        <f t="shared" si="29"/>
        <v>0</v>
      </c>
      <c r="Y192" s="247">
        <f>Z191*'[1]Capital Sources&amp;Uses'!$E$22/12</f>
        <v>0</v>
      </c>
      <c r="Z192" s="247">
        <f t="shared" si="30"/>
        <v>0</v>
      </c>
      <c r="AB192" s="248">
        <f t="shared" si="35"/>
        <v>236</v>
      </c>
      <c r="AC192" s="240">
        <f t="shared" si="31"/>
        <v>0</v>
      </c>
      <c r="AD192" s="240">
        <f>AE191*'[1]Capital Sources&amp;Uses'!$F$22/12</f>
        <v>0</v>
      </c>
      <c r="AE192" s="240">
        <f t="shared" si="32"/>
        <v>0</v>
      </c>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row>
    <row r="193" spans="8:60" ht="16.5" thickTop="1" thickBot="1" x14ac:dyDescent="0.3">
      <c r="H193" s="78"/>
      <c r="I193" s="104"/>
      <c r="J193" s="104"/>
      <c r="K193" s="104"/>
      <c r="M193" s="251"/>
      <c r="N193" s="252"/>
      <c r="O193" s="104"/>
      <c r="P193" s="104"/>
      <c r="R193" s="248">
        <f t="shared" si="33"/>
        <v>213</v>
      </c>
      <c r="S193" s="247">
        <f t="shared" si="27"/>
        <v>0</v>
      </c>
      <c r="T193" s="247">
        <f>U192*'[1]Capital Sources&amp;Uses'!$D$22/12</f>
        <v>0</v>
      </c>
      <c r="U193" s="247">
        <f t="shared" si="28"/>
        <v>0</v>
      </c>
      <c r="W193" s="248">
        <f t="shared" si="34"/>
        <v>225</v>
      </c>
      <c r="X193" s="247">
        <f t="shared" si="29"/>
        <v>0</v>
      </c>
      <c r="Y193" s="247">
        <f>Z192*'[1]Capital Sources&amp;Uses'!$E$22/12</f>
        <v>0</v>
      </c>
      <c r="Z193" s="247">
        <f t="shared" si="30"/>
        <v>0</v>
      </c>
      <c r="AB193" s="248">
        <f t="shared" si="35"/>
        <v>237</v>
      </c>
      <c r="AC193" s="240">
        <f t="shared" si="31"/>
        <v>0</v>
      </c>
      <c r="AD193" s="240">
        <f>AE192*'[1]Capital Sources&amp;Uses'!$F$22/12</f>
        <v>0</v>
      </c>
      <c r="AE193" s="240">
        <f t="shared" si="32"/>
        <v>0</v>
      </c>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row>
    <row r="194" spans="8:60" ht="16.5" thickTop="1" thickBot="1" x14ac:dyDescent="0.3">
      <c r="H194" s="78"/>
      <c r="I194" s="104"/>
      <c r="J194" s="104"/>
      <c r="K194" s="104"/>
      <c r="M194" s="251"/>
      <c r="N194" s="252"/>
      <c r="O194" s="104"/>
      <c r="P194" s="104"/>
      <c r="R194" s="248">
        <f t="shared" si="33"/>
        <v>214</v>
      </c>
      <c r="S194" s="247">
        <f t="shared" si="27"/>
        <v>0</v>
      </c>
      <c r="T194" s="247">
        <f>U193*'[1]Capital Sources&amp;Uses'!$D$22/12</f>
        <v>0</v>
      </c>
      <c r="U194" s="247">
        <f t="shared" si="28"/>
        <v>0</v>
      </c>
      <c r="W194" s="248">
        <f t="shared" si="34"/>
        <v>226</v>
      </c>
      <c r="X194" s="247">
        <f t="shared" si="29"/>
        <v>0</v>
      </c>
      <c r="Y194" s="247">
        <f>Z193*'[1]Capital Sources&amp;Uses'!$E$22/12</f>
        <v>0</v>
      </c>
      <c r="Z194" s="247">
        <f t="shared" si="30"/>
        <v>0</v>
      </c>
      <c r="AB194" s="248">
        <f t="shared" si="35"/>
        <v>238</v>
      </c>
      <c r="AC194" s="240">
        <f t="shared" si="31"/>
        <v>0</v>
      </c>
      <c r="AD194" s="240">
        <f>AE193*'[1]Capital Sources&amp;Uses'!$F$22/12</f>
        <v>0</v>
      </c>
      <c r="AE194" s="240">
        <f t="shared" si="32"/>
        <v>0</v>
      </c>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row>
    <row r="195" spans="8:60" ht="16.5" thickTop="1" thickBot="1" x14ac:dyDescent="0.3">
      <c r="H195" s="78"/>
      <c r="I195" s="104"/>
      <c r="J195" s="104"/>
      <c r="K195" s="104"/>
      <c r="M195" s="251"/>
      <c r="N195" s="252"/>
      <c r="O195" s="104"/>
      <c r="P195" s="104"/>
      <c r="R195" s="248">
        <f t="shared" si="33"/>
        <v>215</v>
      </c>
      <c r="S195" s="247">
        <f t="shared" si="27"/>
        <v>0</v>
      </c>
      <c r="T195" s="247">
        <f>U194*'[1]Capital Sources&amp;Uses'!$D$22/12</f>
        <v>0</v>
      </c>
      <c r="U195" s="247">
        <f t="shared" si="28"/>
        <v>0</v>
      </c>
      <c r="W195" s="248">
        <f t="shared" si="34"/>
        <v>227</v>
      </c>
      <c r="X195" s="247">
        <f t="shared" si="29"/>
        <v>0</v>
      </c>
      <c r="Y195" s="247">
        <f>Z194*'[1]Capital Sources&amp;Uses'!$E$22/12</f>
        <v>0</v>
      </c>
      <c r="Z195" s="247">
        <f t="shared" si="30"/>
        <v>0</v>
      </c>
      <c r="AB195" s="248">
        <f t="shared" si="35"/>
        <v>239</v>
      </c>
      <c r="AC195" s="240">
        <f t="shared" si="31"/>
        <v>0</v>
      </c>
      <c r="AD195" s="240">
        <f>AE194*'[1]Capital Sources&amp;Uses'!$F$22/12</f>
        <v>0</v>
      </c>
      <c r="AE195" s="240">
        <f t="shared" si="32"/>
        <v>0</v>
      </c>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row>
    <row r="196" spans="8:60" ht="16.5" thickTop="1" thickBot="1" x14ac:dyDescent="0.3">
      <c r="H196" s="78"/>
      <c r="I196" s="104"/>
      <c r="J196" s="104"/>
      <c r="K196" s="104"/>
      <c r="M196" s="251"/>
      <c r="N196" s="252"/>
      <c r="O196" s="104"/>
      <c r="P196" s="104"/>
      <c r="R196" s="248">
        <f t="shared" si="33"/>
        <v>216</v>
      </c>
      <c r="S196" s="247">
        <f t="shared" si="27"/>
        <v>0</v>
      </c>
      <c r="T196" s="247">
        <f>U195*'[1]Capital Sources&amp;Uses'!$D$22/12</f>
        <v>0</v>
      </c>
      <c r="U196" s="247">
        <f t="shared" si="28"/>
        <v>0</v>
      </c>
      <c r="W196" s="248">
        <f t="shared" si="34"/>
        <v>228</v>
      </c>
      <c r="X196" s="247">
        <f t="shared" si="29"/>
        <v>0</v>
      </c>
      <c r="Y196" s="247">
        <f>Z195*'[1]Capital Sources&amp;Uses'!$E$22/12</f>
        <v>0</v>
      </c>
      <c r="Z196" s="247">
        <f t="shared" si="30"/>
        <v>0</v>
      </c>
      <c r="AB196" s="248">
        <f t="shared" si="35"/>
        <v>240</v>
      </c>
      <c r="AC196" s="240">
        <f t="shared" si="31"/>
        <v>0</v>
      </c>
      <c r="AD196" s="240">
        <f>AE195*'[1]Capital Sources&amp;Uses'!$F$22/12</f>
        <v>0</v>
      </c>
      <c r="AE196" s="240">
        <f t="shared" si="32"/>
        <v>0</v>
      </c>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row>
    <row r="197" spans="8:60" ht="16.5" thickTop="1" thickBot="1" x14ac:dyDescent="0.3">
      <c r="H197" s="78"/>
      <c r="I197" s="104"/>
      <c r="J197" s="104"/>
      <c r="K197" s="104"/>
      <c r="M197" s="251"/>
      <c r="N197" s="252"/>
      <c r="O197" s="104"/>
      <c r="P197" s="104"/>
      <c r="R197" s="248">
        <f t="shared" si="33"/>
        <v>217</v>
      </c>
      <c r="S197" s="247">
        <f t="shared" si="27"/>
        <v>0</v>
      </c>
      <c r="T197" s="247">
        <f>U196*'[1]Capital Sources&amp;Uses'!$D$22/12</f>
        <v>0</v>
      </c>
      <c r="U197" s="247">
        <f t="shared" si="28"/>
        <v>0</v>
      </c>
      <c r="W197" s="248">
        <f t="shared" si="34"/>
        <v>229</v>
      </c>
      <c r="X197" s="247">
        <f t="shared" si="29"/>
        <v>0</v>
      </c>
      <c r="Y197" s="247">
        <f>Z196*'[1]Capital Sources&amp;Uses'!$E$22/12</f>
        <v>0</v>
      </c>
      <c r="Z197" s="247">
        <f t="shared" si="30"/>
        <v>0</v>
      </c>
      <c r="AB197" s="248">
        <f t="shared" si="35"/>
        <v>241</v>
      </c>
      <c r="AC197" s="240">
        <f t="shared" si="31"/>
        <v>0</v>
      </c>
      <c r="AD197" s="240">
        <f>AE196*'[1]Capital Sources&amp;Uses'!$F$22/12</f>
        <v>0</v>
      </c>
      <c r="AE197" s="240">
        <f t="shared" si="32"/>
        <v>0</v>
      </c>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row>
    <row r="198" spans="8:60" ht="16.5" thickTop="1" thickBot="1" x14ac:dyDescent="0.3">
      <c r="H198" s="78"/>
      <c r="I198" s="104"/>
      <c r="J198" s="104"/>
      <c r="K198" s="104"/>
      <c r="M198" s="251"/>
      <c r="N198" s="252"/>
      <c r="O198" s="104"/>
      <c r="P198" s="104"/>
      <c r="R198" s="248">
        <f t="shared" si="33"/>
        <v>218</v>
      </c>
      <c r="S198" s="247">
        <f t="shared" si="27"/>
        <v>0</v>
      </c>
      <c r="T198" s="247">
        <f>U197*'[1]Capital Sources&amp;Uses'!$D$22/12</f>
        <v>0</v>
      </c>
      <c r="U198" s="247">
        <f t="shared" si="28"/>
        <v>0</v>
      </c>
      <c r="W198" s="248">
        <f t="shared" si="34"/>
        <v>230</v>
      </c>
      <c r="X198" s="247">
        <f t="shared" si="29"/>
        <v>0</v>
      </c>
      <c r="Y198" s="247">
        <f>Z197*'[1]Capital Sources&amp;Uses'!$E$22/12</f>
        <v>0</v>
      </c>
      <c r="Z198" s="247">
        <f t="shared" si="30"/>
        <v>0</v>
      </c>
      <c r="AB198" s="248">
        <f t="shared" si="35"/>
        <v>242</v>
      </c>
      <c r="AC198" s="240">
        <f t="shared" si="31"/>
        <v>0</v>
      </c>
      <c r="AD198" s="240">
        <f>AE197*'[1]Capital Sources&amp;Uses'!$F$22/12</f>
        <v>0</v>
      </c>
      <c r="AE198" s="240">
        <f t="shared" si="32"/>
        <v>0</v>
      </c>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row>
    <row r="199" spans="8:60" ht="16.5" thickTop="1" thickBot="1" x14ac:dyDescent="0.3">
      <c r="H199" s="78"/>
      <c r="I199" s="104"/>
      <c r="J199" s="104"/>
      <c r="K199" s="104"/>
      <c r="M199" s="251"/>
      <c r="N199" s="252"/>
      <c r="O199" s="104"/>
      <c r="P199" s="104"/>
      <c r="R199" s="248">
        <f t="shared" si="33"/>
        <v>219</v>
      </c>
      <c r="S199" s="247">
        <f t="shared" ref="S199:S243" si="36">IF(U198&gt;0.001,S198,0)</f>
        <v>0</v>
      </c>
      <c r="T199" s="247">
        <f>U198*'[1]Capital Sources&amp;Uses'!$D$22/12</f>
        <v>0</v>
      </c>
      <c r="U199" s="247">
        <f t="shared" ref="U199:U244" si="37">U198-S199+T199</f>
        <v>0</v>
      </c>
      <c r="W199" s="248">
        <f t="shared" si="34"/>
        <v>231</v>
      </c>
      <c r="X199" s="247">
        <f t="shared" ref="X199:X244" si="38">IF(Z198&gt;0.001,X198,0)</f>
        <v>0</v>
      </c>
      <c r="Y199" s="247">
        <f>Z198*'[1]Capital Sources&amp;Uses'!$E$22/12</f>
        <v>0</v>
      </c>
      <c r="Z199" s="247">
        <f t="shared" ref="Z199:Z244" si="39">Z198-X199+Y199</f>
        <v>0</v>
      </c>
      <c r="AB199" s="248">
        <f t="shared" si="35"/>
        <v>243</v>
      </c>
      <c r="AC199" s="240">
        <f t="shared" ref="AC199:AC244" si="40">IF(AE198&gt;0.001,AC198,0)</f>
        <v>0</v>
      </c>
      <c r="AD199" s="240">
        <f>AE198*'[1]Capital Sources&amp;Uses'!$F$22/12</f>
        <v>0</v>
      </c>
      <c r="AE199" s="240">
        <f t="shared" ref="AE199:AE244" si="41">AE198-AC199+AD199</f>
        <v>0</v>
      </c>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row>
    <row r="200" spans="8:60" ht="16.5" thickTop="1" thickBot="1" x14ac:dyDescent="0.3">
      <c r="H200" s="78"/>
      <c r="I200" s="104"/>
      <c r="J200" s="104"/>
      <c r="K200" s="104"/>
      <c r="M200" s="251"/>
      <c r="N200" s="252"/>
      <c r="O200" s="104"/>
      <c r="P200" s="104"/>
      <c r="R200" s="248">
        <f t="shared" si="33"/>
        <v>220</v>
      </c>
      <c r="S200" s="247">
        <f t="shared" si="36"/>
        <v>0</v>
      </c>
      <c r="T200" s="247">
        <f>U199*'[1]Capital Sources&amp;Uses'!$D$22/12</f>
        <v>0</v>
      </c>
      <c r="U200" s="247">
        <f t="shared" si="37"/>
        <v>0</v>
      </c>
      <c r="W200" s="248">
        <f t="shared" si="34"/>
        <v>232</v>
      </c>
      <c r="X200" s="247">
        <f t="shared" si="38"/>
        <v>0</v>
      </c>
      <c r="Y200" s="247">
        <f>Z199*'[1]Capital Sources&amp;Uses'!$E$22/12</f>
        <v>0</v>
      </c>
      <c r="Z200" s="247">
        <f t="shared" si="39"/>
        <v>0</v>
      </c>
      <c r="AB200" s="248">
        <f t="shared" si="35"/>
        <v>244</v>
      </c>
      <c r="AC200" s="240">
        <f t="shared" si="40"/>
        <v>0</v>
      </c>
      <c r="AD200" s="240">
        <f>AE199*'[1]Capital Sources&amp;Uses'!$F$22/12</f>
        <v>0</v>
      </c>
      <c r="AE200" s="240">
        <f t="shared" si="41"/>
        <v>0</v>
      </c>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row>
    <row r="201" spans="8:60" ht="16.5" thickTop="1" thickBot="1" x14ac:dyDescent="0.3">
      <c r="H201" s="78"/>
      <c r="I201" s="104"/>
      <c r="J201" s="104"/>
      <c r="K201" s="104"/>
      <c r="M201" s="251"/>
      <c r="N201" s="252"/>
      <c r="O201" s="104"/>
      <c r="P201" s="104"/>
      <c r="R201" s="248">
        <f t="shared" si="33"/>
        <v>221</v>
      </c>
      <c r="S201" s="247">
        <f t="shared" si="36"/>
        <v>0</v>
      </c>
      <c r="T201" s="247">
        <f>U200*'[1]Capital Sources&amp;Uses'!$D$22/12</f>
        <v>0</v>
      </c>
      <c r="U201" s="247">
        <f t="shared" si="37"/>
        <v>0</v>
      </c>
      <c r="W201" s="248">
        <f t="shared" si="34"/>
        <v>233</v>
      </c>
      <c r="X201" s="247">
        <f t="shared" si="38"/>
        <v>0</v>
      </c>
      <c r="Y201" s="247">
        <f>Z200*'[1]Capital Sources&amp;Uses'!$E$22/12</f>
        <v>0</v>
      </c>
      <c r="Z201" s="247">
        <f t="shared" si="39"/>
        <v>0</v>
      </c>
      <c r="AB201" s="248">
        <f t="shared" si="35"/>
        <v>245</v>
      </c>
      <c r="AC201" s="240">
        <f t="shared" si="40"/>
        <v>0</v>
      </c>
      <c r="AD201" s="240">
        <f>AE200*'[1]Capital Sources&amp;Uses'!$F$22/12</f>
        <v>0</v>
      </c>
      <c r="AE201" s="240">
        <f t="shared" si="41"/>
        <v>0</v>
      </c>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row>
    <row r="202" spans="8:60" ht="16.5" thickTop="1" thickBot="1" x14ac:dyDescent="0.3">
      <c r="H202" s="78"/>
      <c r="I202" s="104"/>
      <c r="J202" s="104"/>
      <c r="K202" s="104"/>
      <c r="M202" s="251"/>
      <c r="N202" s="252"/>
      <c r="O202" s="104"/>
      <c r="P202" s="104"/>
      <c r="R202" s="248">
        <f t="shared" si="33"/>
        <v>222</v>
      </c>
      <c r="S202" s="247">
        <f t="shared" si="36"/>
        <v>0</v>
      </c>
      <c r="T202" s="247">
        <f>U201*'[1]Capital Sources&amp;Uses'!$D$22/12</f>
        <v>0</v>
      </c>
      <c r="U202" s="247">
        <f t="shared" si="37"/>
        <v>0</v>
      </c>
      <c r="W202" s="248">
        <f t="shared" si="34"/>
        <v>234</v>
      </c>
      <c r="X202" s="247">
        <f t="shared" si="38"/>
        <v>0</v>
      </c>
      <c r="Y202" s="247">
        <f>Z201*'[1]Capital Sources&amp;Uses'!$E$22/12</f>
        <v>0</v>
      </c>
      <c r="Z202" s="247">
        <f t="shared" si="39"/>
        <v>0</v>
      </c>
      <c r="AB202" s="248">
        <f t="shared" si="35"/>
        <v>246</v>
      </c>
      <c r="AC202" s="240">
        <f t="shared" si="40"/>
        <v>0</v>
      </c>
      <c r="AD202" s="240">
        <f>AE201*'[1]Capital Sources&amp;Uses'!$F$22/12</f>
        <v>0</v>
      </c>
      <c r="AE202" s="240">
        <f t="shared" si="41"/>
        <v>0</v>
      </c>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row>
    <row r="203" spans="8:60" ht="16.5" thickTop="1" thickBot="1" x14ac:dyDescent="0.3">
      <c r="H203" s="78"/>
      <c r="I203" s="104"/>
      <c r="J203" s="104"/>
      <c r="K203" s="104"/>
      <c r="M203" s="251"/>
      <c r="N203" s="252"/>
      <c r="O203" s="104"/>
      <c r="P203" s="104"/>
      <c r="R203" s="248">
        <f t="shared" si="33"/>
        <v>223</v>
      </c>
      <c r="S203" s="247">
        <f t="shared" si="36"/>
        <v>0</v>
      </c>
      <c r="T203" s="247">
        <f>U202*'[1]Capital Sources&amp;Uses'!$D$22/12</f>
        <v>0</v>
      </c>
      <c r="U203" s="247">
        <f t="shared" si="37"/>
        <v>0</v>
      </c>
      <c r="W203" s="248">
        <f t="shared" si="34"/>
        <v>235</v>
      </c>
      <c r="X203" s="247">
        <f t="shared" si="38"/>
        <v>0</v>
      </c>
      <c r="Y203" s="247">
        <f>Z202*'[1]Capital Sources&amp;Uses'!$E$22/12</f>
        <v>0</v>
      </c>
      <c r="Z203" s="247">
        <f t="shared" si="39"/>
        <v>0</v>
      </c>
      <c r="AB203" s="248">
        <f t="shared" si="35"/>
        <v>247</v>
      </c>
      <c r="AC203" s="240">
        <f t="shared" si="40"/>
        <v>0</v>
      </c>
      <c r="AD203" s="240">
        <f>AE202*'[1]Capital Sources&amp;Uses'!$F$22/12</f>
        <v>0</v>
      </c>
      <c r="AE203" s="240">
        <f t="shared" si="41"/>
        <v>0</v>
      </c>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row>
    <row r="204" spans="8:60" ht="16.5" thickTop="1" thickBot="1" x14ac:dyDescent="0.3">
      <c r="H204" s="78"/>
      <c r="I204" s="104"/>
      <c r="J204" s="104"/>
      <c r="K204" s="104"/>
      <c r="M204" s="251"/>
      <c r="N204" s="252"/>
      <c r="O204" s="104"/>
      <c r="P204" s="104"/>
      <c r="R204" s="248">
        <f t="shared" si="33"/>
        <v>224</v>
      </c>
      <c r="S204" s="247">
        <f t="shared" si="36"/>
        <v>0</v>
      </c>
      <c r="T204" s="247">
        <f>U203*'[1]Capital Sources&amp;Uses'!$D$22/12</f>
        <v>0</v>
      </c>
      <c r="U204" s="247">
        <f t="shared" si="37"/>
        <v>0</v>
      </c>
      <c r="W204" s="248">
        <f t="shared" si="34"/>
        <v>236</v>
      </c>
      <c r="X204" s="247">
        <f t="shared" si="38"/>
        <v>0</v>
      </c>
      <c r="Y204" s="247">
        <f>Z203*'[1]Capital Sources&amp;Uses'!$E$22/12</f>
        <v>0</v>
      </c>
      <c r="Z204" s="247">
        <f t="shared" si="39"/>
        <v>0</v>
      </c>
      <c r="AB204" s="248">
        <f t="shared" si="35"/>
        <v>248</v>
      </c>
      <c r="AC204" s="240">
        <f t="shared" si="40"/>
        <v>0</v>
      </c>
      <c r="AD204" s="240">
        <f>AE203*'[1]Capital Sources&amp;Uses'!$F$22/12</f>
        <v>0</v>
      </c>
      <c r="AE204" s="240">
        <f t="shared" si="41"/>
        <v>0</v>
      </c>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row>
    <row r="205" spans="8:60" ht="16.5" thickTop="1" thickBot="1" x14ac:dyDescent="0.3">
      <c r="H205" s="78"/>
      <c r="I205" s="104"/>
      <c r="J205" s="104"/>
      <c r="K205" s="104"/>
      <c r="M205" s="251"/>
      <c r="N205" s="252"/>
      <c r="O205" s="104"/>
      <c r="P205" s="104"/>
      <c r="R205" s="248">
        <f t="shared" si="33"/>
        <v>225</v>
      </c>
      <c r="S205" s="247">
        <f t="shared" si="36"/>
        <v>0</v>
      </c>
      <c r="T205" s="247">
        <f>U204*'[1]Capital Sources&amp;Uses'!$D$22/12</f>
        <v>0</v>
      </c>
      <c r="U205" s="247">
        <f t="shared" si="37"/>
        <v>0</v>
      </c>
      <c r="W205" s="248">
        <f t="shared" si="34"/>
        <v>237</v>
      </c>
      <c r="X205" s="247">
        <f t="shared" si="38"/>
        <v>0</v>
      </c>
      <c r="Y205" s="247">
        <f>Z204*'[1]Capital Sources&amp;Uses'!$E$22/12</f>
        <v>0</v>
      </c>
      <c r="Z205" s="247">
        <f t="shared" si="39"/>
        <v>0</v>
      </c>
      <c r="AB205" s="248">
        <f t="shared" si="35"/>
        <v>249</v>
      </c>
      <c r="AC205" s="240">
        <f t="shared" si="40"/>
        <v>0</v>
      </c>
      <c r="AD205" s="240">
        <f>AE204*'[1]Capital Sources&amp;Uses'!$F$22/12</f>
        <v>0</v>
      </c>
      <c r="AE205" s="240">
        <f t="shared" si="41"/>
        <v>0</v>
      </c>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row>
    <row r="206" spans="8:60" ht="16.5" thickTop="1" thickBot="1" x14ac:dyDescent="0.3">
      <c r="H206" s="78"/>
      <c r="I206" s="104"/>
      <c r="J206" s="104"/>
      <c r="K206" s="104"/>
      <c r="M206" s="251"/>
      <c r="N206" s="252"/>
      <c r="O206" s="104"/>
      <c r="P206" s="104"/>
      <c r="R206" s="248">
        <f t="shared" si="33"/>
        <v>226</v>
      </c>
      <c r="S206" s="247">
        <f t="shared" si="36"/>
        <v>0</v>
      </c>
      <c r="T206" s="247">
        <f>U205*'[1]Capital Sources&amp;Uses'!$D$22/12</f>
        <v>0</v>
      </c>
      <c r="U206" s="247">
        <f t="shared" si="37"/>
        <v>0</v>
      </c>
      <c r="W206" s="248">
        <f t="shared" si="34"/>
        <v>238</v>
      </c>
      <c r="X206" s="247">
        <f t="shared" si="38"/>
        <v>0</v>
      </c>
      <c r="Y206" s="247">
        <f>Z205*'[1]Capital Sources&amp;Uses'!$E$22/12</f>
        <v>0</v>
      </c>
      <c r="Z206" s="247">
        <f t="shared" si="39"/>
        <v>0</v>
      </c>
      <c r="AB206" s="248">
        <f t="shared" si="35"/>
        <v>250</v>
      </c>
      <c r="AC206" s="240">
        <f t="shared" si="40"/>
        <v>0</v>
      </c>
      <c r="AD206" s="240">
        <f>AE205*'[1]Capital Sources&amp;Uses'!$F$22/12</f>
        <v>0</v>
      </c>
      <c r="AE206" s="240">
        <f t="shared" si="41"/>
        <v>0</v>
      </c>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row>
    <row r="207" spans="8:60" ht="16.5" thickTop="1" thickBot="1" x14ac:dyDescent="0.3">
      <c r="H207" s="78"/>
      <c r="I207" s="104"/>
      <c r="J207" s="104"/>
      <c r="K207" s="104"/>
      <c r="M207" s="251"/>
      <c r="N207" s="252"/>
      <c r="O207" s="104"/>
      <c r="P207" s="104"/>
      <c r="R207" s="248">
        <f t="shared" si="33"/>
        <v>227</v>
      </c>
      <c r="S207" s="247">
        <f t="shared" si="36"/>
        <v>0</v>
      </c>
      <c r="T207" s="247">
        <f>U206*'[1]Capital Sources&amp;Uses'!$D$22/12</f>
        <v>0</v>
      </c>
      <c r="U207" s="247">
        <f t="shared" si="37"/>
        <v>0</v>
      </c>
      <c r="W207" s="248">
        <f t="shared" si="34"/>
        <v>239</v>
      </c>
      <c r="X207" s="247">
        <f t="shared" si="38"/>
        <v>0</v>
      </c>
      <c r="Y207" s="247">
        <f>Z206*'[1]Capital Sources&amp;Uses'!$E$22/12</f>
        <v>0</v>
      </c>
      <c r="Z207" s="247">
        <f t="shared" si="39"/>
        <v>0</v>
      </c>
      <c r="AB207" s="248">
        <f t="shared" si="35"/>
        <v>251</v>
      </c>
      <c r="AC207" s="240">
        <f t="shared" si="40"/>
        <v>0</v>
      </c>
      <c r="AD207" s="240">
        <f>AE206*'[1]Capital Sources&amp;Uses'!$F$22/12</f>
        <v>0</v>
      </c>
      <c r="AE207" s="240">
        <f t="shared" si="41"/>
        <v>0</v>
      </c>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row>
    <row r="208" spans="8:60" ht="16.5" thickTop="1" thickBot="1" x14ac:dyDescent="0.3">
      <c r="H208" s="78"/>
      <c r="I208" s="104"/>
      <c r="J208" s="104"/>
      <c r="K208" s="104"/>
      <c r="M208" s="251"/>
      <c r="N208" s="252"/>
      <c r="O208" s="104"/>
      <c r="P208" s="104"/>
      <c r="R208" s="248">
        <f t="shared" si="33"/>
        <v>228</v>
      </c>
      <c r="S208" s="247">
        <f t="shared" si="36"/>
        <v>0</v>
      </c>
      <c r="T208" s="247">
        <f>U207*'[1]Capital Sources&amp;Uses'!$D$22/12</f>
        <v>0</v>
      </c>
      <c r="U208" s="247">
        <f t="shared" si="37"/>
        <v>0</v>
      </c>
      <c r="W208" s="248">
        <f t="shared" si="34"/>
        <v>240</v>
      </c>
      <c r="X208" s="247">
        <f t="shared" si="38"/>
        <v>0</v>
      </c>
      <c r="Y208" s="247">
        <f>Z207*'[1]Capital Sources&amp;Uses'!$E$22/12</f>
        <v>0</v>
      </c>
      <c r="Z208" s="247">
        <f t="shared" si="39"/>
        <v>0</v>
      </c>
      <c r="AB208" s="248">
        <f t="shared" si="35"/>
        <v>252</v>
      </c>
      <c r="AC208" s="240">
        <f t="shared" si="40"/>
        <v>0</v>
      </c>
      <c r="AD208" s="240">
        <f>AE207*'[1]Capital Sources&amp;Uses'!$F$22/12</f>
        <v>0</v>
      </c>
      <c r="AE208" s="240">
        <f t="shared" si="41"/>
        <v>0</v>
      </c>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row>
    <row r="209" spans="8:60" ht="16.5" thickTop="1" thickBot="1" x14ac:dyDescent="0.3">
      <c r="H209" s="78"/>
      <c r="I209" s="104"/>
      <c r="J209" s="104"/>
      <c r="K209" s="104"/>
      <c r="M209" s="251"/>
      <c r="N209" s="252"/>
      <c r="O209" s="104"/>
      <c r="P209" s="104"/>
      <c r="R209" s="248">
        <f t="shared" si="33"/>
        <v>229</v>
      </c>
      <c r="S209" s="247">
        <f t="shared" si="36"/>
        <v>0</v>
      </c>
      <c r="T209" s="247">
        <f>U208*'[1]Capital Sources&amp;Uses'!$D$22/12</f>
        <v>0</v>
      </c>
      <c r="U209" s="247">
        <f t="shared" si="37"/>
        <v>0</v>
      </c>
      <c r="W209" s="248">
        <f t="shared" si="34"/>
        <v>241</v>
      </c>
      <c r="X209" s="247">
        <f t="shared" si="38"/>
        <v>0</v>
      </c>
      <c r="Y209" s="247">
        <f>Z208*'[1]Capital Sources&amp;Uses'!$E$22/12</f>
        <v>0</v>
      </c>
      <c r="Z209" s="247">
        <f t="shared" si="39"/>
        <v>0</v>
      </c>
      <c r="AB209" s="248">
        <f t="shared" si="35"/>
        <v>253</v>
      </c>
      <c r="AC209" s="240">
        <f t="shared" si="40"/>
        <v>0</v>
      </c>
      <c r="AD209" s="240">
        <f>AE208*'[1]Capital Sources&amp;Uses'!$F$22/12</f>
        <v>0</v>
      </c>
      <c r="AE209" s="240">
        <f t="shared" si="41"/>
        <v>0</v>
      </c>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row>
    <row r="210" spans="8:60" ht="16.5" thickTop="1" thickBot="1" x14ac:dyDescent="0.3">
      <c r="H210" s="78"/>
      <c r="I210" s="104"/>
      <c r="J210" s="104"/>
      <c r="K210" s="104"/>
      <c r="M210" s="251"/>
      <c r="N210" s="252"/>
      <c r="O210" s="104"/>
      <c r="P210" s="104"/>
      <c r="R210" s="248">
        <f t="shared" si="33"/>
        <v>230</v>
      </c>
      <c r="S210" s="247">
        <f t="shared" si="36"/>
        <v>0</v>
      </c>
      <c r="T210" s="247">
        <f>U209*'[1]Capital Sources&amp;Uses'!$D$22/12</f>
        <v>0</v>
      </c>
      <c r="U210" s="247">
        <f t="shared" si="37"/>
        <v>0</v>
      </c>
      <c r="W210" s="248">
        <f t="shared" si="34"/>
        <v>242</v>
      </c>
      <c r="X210" s="247">
        <f t="shared" si="38"/>
        <v>0</v>
      </c>
      <c r="Y210" s="247">
        <f>Z209*'[1]Capital Sources&amp;Uses'!$E$22/12</f>
        <v>0</v>
      </c>
      <c r="Z210" s="247">
        <f t="shared" si="39"/>
        <v>0</v>
      </c>
      <c r="AB210" s="248">
        <f t="shared" si="35"/>
        <v>254</v>
      </c>
      <c r="AC210" s="240">
        <f t="shared" si="40"/>
        <v>0</v>
      </c>
      <c r="AD210" s="240">
        <f>AE209*'[1]Capital Sources&amp;Uses'!$F$22/12</f>
        <v>0</v>
      </c>
      <c r="AE210" s="240">
        <f t="shared" si="41"/>
        <v>0</v>
      </c>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row>
    <row r="211" spans="8:60" ht="16.5" thickTop="1" thickBot="1" x14ac:dyDescent="0.3">
      <c r="H211" s="78"/>
      <c r="I211" s="104"/>
      <c r="J211" s="104"/>
      <c r="K211" s="104"/>
      <c r="M211" s="251"/>
      <c r="N211" s="252"/>
      <c r="O211" s="104"/>
      <c r="P211" s="104"/>
      <c r="R211" s="248">
        <f t="shared" si="33"/>
        <v>231</v>
      </c>
      <c r="S211" s="247">
        <f t="shared" si="36"/>
        <v>0</v>
      </c>
      <c r="T211" s="247">
        <f>U210*'[1]Capital Sources&amp;Uses'!$D$22/12</f>
        <v>0</v>
      </c>
      <c r="U211" s="247">
        <f t="shared" si="37"/>
        <v>0</v>
      </c>
      <c r="W211" s="248">
        <f t="shared" si="34"/>
        <v>243</v>
      </c>
      <c r="X211" s="247">
        <f t="shared" si="38"/>
        <v>0</v>
      </c>
      <c r="Y211" s="247">
        <f>Z210*'[1]Capital Sources&amp;Uses'!$E$22/12</f>
        <v>0</v>
      </c>
      <c r="Z211" s="247">
        <f t="shared" si="39"/>
        <v>0</v>
      </c>
      <c r="AB211" s="248">
        <f t="shared" si="35"/>
        <v>255</v>
      </c>
      <c r="AC211" s="240">
        <f t="shared" si="40"/>
        <v>0</v>
      </c>
      <c r="AD211" s="240">
        <f>AE210*'[1]Capital Sources&amp;Uses'!$F$22/12</f>
        <v>0</v>
      </c>
      <c r="AE211" s="240">
        <f t="shared" si="41"/>
        <v>0</v>
      </c>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row>
    <row r="212" spans="8:60" ht="16.5" thickTop="1" thickBot="1" x14ac:dyDescent="0.3">
      <c r="H212" s="78"/>
      <c r="I212" s="104"/>
      <c r="J212" s="104"/>
      <c r="K212" s="104"/>
      <c r="M212" s="251"/>
      <c r="N212" s="252"/>
      <c r="O212" s="104"/>
      <c r="P212" s="104"/>
      <c r="R212" s="248">
        <f t="shared" si="33"/>
        <v>232</v>
      </c>
      <c r="S212" s="247">
        <f t="shared" si="36"/>
        <v>0</v>
      </c>
      <c r="T212" s="247">
        <f>U211*'[1]Capital Sources&amp;Uses'!$D$22/12</f>
        <v>0</v>
      </c>
      <c r="U212" s="247">
        <f t="shared" si="37"/>
        <v>0</v>
      </c>
      <c r="W212" s="248">
        <f t="shared" si="34"/>
        <v>244</v>
      </c>
      <c r="X212" s="247">
        <f t="shared" si="38"/>
        <v>0</v>
      </c>
      <c r="Y212" s="247">
        <f>Z211*'[1]Capital Sources&amp;Uses'!$E$22/12</f>
        <v>0</v>
      </c>
      <c r="Z212" s="247">
        <f t="shared" si="39"/>
        <v>0</v>
      </c>
      <c r="AB212" s="248">
        <f t="shared" si="35"/>
        <v>256</v>
      </c>
      <c r="AC212" s="240">
        <f t="shared" si="40"/>
        <v>0</v>
      </c>
      <c r="AD212" s="240">
        <f>AE211*'[1]Capital Sources&amp;Uses'!$F$22/12</f>
        <v>0</v>
      </c>
      <c r="AE212" s="240">
        <f t="shared" si="41"/>
        <v>0</v>
      </c>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row>
    <row r="213" spans="8:60" ht="16.5" thickTop="1" thickBot="1" x14ac:dyDescent="0.3">
      <c r="H213" s="78"/>
      <c r="I213" s="104"/>
      <c r="J213" s="104"/>
      <c r="K213" s="104"/>
      <c r="M213" s="251"/>
      <c r="N213" s="252"/>
      <c r="O213" s="104"/>
      <c r="P213" s="104"/>
      <c r="R213" s="248">
        <f t="shared" si="33"/>
        <v>233</v>
      </c>
      <c r="S213" s="247">
        <f t="shared" si="36"/>
        <v>0</v>
      </c>
      <c r="T213" s="247">
        <f>U212*'[1]Capital Sources&amp;Uses'!$D$22/12</f>
        <v>0</v>
      </c>
      <c r="U213" s="247">
        <f t="shared" si="37"/>
        <v>0</v>
      </c>
      <c r="W213" s="248">
        <f t="shared" si="34"/>
        <v>245</v>
      </c>
      <c r="X213" s="247">
        <f t="shared" si="38"/>
        <v>0</v>
      </c>
      <c r="Y213" s="247">
        <f>Z212*'[1]Capital Sources&amp;Uses'!$E$22/12</f>
        <v>0</v>
      </c>
      <c r="Z213" s="247">
        <f t="shared" si="39"/>
        <v>0</v>
      </c>
      <c r="AB213" s="248">
        <f t="shared" si="35"/>
        <v>257</v>
      </c>
      <c r="AC213" s="240">
        <f t="shared" si="40"/>
        <v>0</v>
      </c>
      <c r="AD213" s="240">
        <f>AE212*'[1]Capital Sources&amp;Uses'!$F$22/12</f>
        <v>0</v>
      </c>
      <c r="AE213" s="240">
        <f t="shared" si="41"/>
        <v>0</v>
      </c>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row>
    <row r="214" spans="8:60" ht="16.5" thickTop="1" thickBot="1" x14ac:dyDescent="0.3">
      <c r="H214" s="78"/>
      <c r="I214" s="104"/>
      <c r="J214" s="104"/>
      <c r="K214" s="104"/>
      <c r="M214" s="251"/>
      <c r="N214" s="252"/>
      <c r="O214" s="104"/>
      <c r="P214" s="104"/>
      <c r="R214" s="248">
        <f t="shared" si="33"/>
        <v>234</v>
      </c>
      <c r="S214" s="247">
        <f t="shared" si="36"/>
        <v>0</v>
      </c>
      <c r="T214" s="247">
        <f>U213*'[1]Capital Sources&amp;Uses'!$D$22/12</f>
        <v>0</v>
      </c>
      <c r="U214" s="247">
        <f t="shared" si="37"/>
        <v>0</v>
      </c>
      <c r="W214" s="248">
        <f t="shared" si="34"/>
        <v>246</v>
      </c>
      <c r="X214" s="247">
        <f t="shared" si="38"/>
        <v>0</v>
      </c>
      <c r="Y214" s="247">
        <f>Z213*'[1]Capital Sources&amp;Uses'!$E$22/12</f>
        <v>0</v>
      </c>
      <c r="Z214" s="247">
        <f t="shared" si="39"/>
        <v>0</v>
      </c>
      <c r="AB214" s="248">
        <f t="shared" si="35"/>
        <v>258</v>
      </c>
      <c r="AC214" s="240">
        <f t="shared" si="40"/>
        <v>0</v>
      </c>
      <c r="AD214" s="240">
        <f>AE213*'[1]Capital Sources&amp;Uses'!$F$22/12</f>
        <v>0</v>
      </c>
      <c r="AE214" s="240">
        <f t="shared" si="41"/>
        <v>0</v>
      </c>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row>
    <row r="215" spans="8:60" ht="16.5" thickTop="1" thickBot="1" x14ac:dyDescent="0.3">
      <c r="H215" s="78"/>
      <c r="I215" s="104"/>
      <c r="J215" s="104"/>
      <c r="K215" s="104"/>
      <c r="M215" s="251"/>
      <c r="N215" s="252"/>
      <c r="O215" s="104"/>
      <c r="P215" s="104"/>
      <c r="R215" s="248">
        <f t="shared" si="33"/>
        <v>235</v>
      </c>
      <c r="S215" s="247">
        <f t="shared" si="36"/>
        <v>0</v>
      </c>
      <c r="T215" s="247">
        <f>U214*'[1]Capital Sources&amp;Uses'!$D$22/12</f>
        <v>0</v>
      </c>
      <c r="U215" s="247">
        <f t="shared" si="37"/>
        <v>0</v>
      </c>
      <c r="W215" s="248">
        <f t="shared" si="34"/>
        <v>247</v>
      </c>
      <c r="X215" s="247">
        <f t="shared" si="38"/>
        <v>0</v>
      </c>
      <c r="Y215" s="247">
        <f>Z214*'[1]Capital Sources&amp;Uses'!$E$22/12</f>
        <v>0</v>
      </c>
      <c r="Z215" s="247">
        <f t="shared" si="39"/>
        <v>0</v>
      </c>
      <c r="AB215" s="248">
        <f t="shared" si="35"/>
        <v>259</v>
      </c>
      <c r="AC215" s="240">
        <f t="shared" si="40"/>
        <v>0</v>
      </c>
      <c r="AD215" s="240">
        <f>AE214*'[1]Capital Sources&amp;Uses'!$F$22/12</f>
        <v>0</v>
      </c>
      <c r="AE215" s="240">
        <f t="shared" si="41"/>
        <v>0</v>
      </c>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row>
    <row r="216" spans="8:60" ht="16.5" thickTop="1" thickBot="1" x14ac:dyDescent="0.3">
      <c r="H216" s="78"/>
      <c r="I216" s="104"/>
      <c r="J216" s="104"/>
      <c r="K216" s="104"/>
      <c r="M216" s="251"/>
      <c r="N216" s="252"/>
      <c r="O216" s="104"/>
      <c r="P216" s="104"/>
      <c r="R216" s="248">
        <f t="shared" si="33"/>
        <v>236</v>
      </c>
      <c r="S216" s="247">
        <f t="shared" si="36"/>
        <v>0</v>
      </c>
      <c r="T216" s="247">
        <f>U215*'[1]Capital Sources&amp;Uses'!$D$22/12</f>
        <v>0</v>
      </c>
      <c r="U216" s="247">
        <f t="shared" si="37"/>
        <v>0</v>
      </c>
      <c r="W216" s="248">
        <f t="shared" si="34"/>
        <v>248</v>
      </c>
      <c r="X216" s="247">
        <f t="shared" si="38"/>
        <v>0</v>
      </c>
      <c r="Y216" s="247">
        <f>Z215*'[1]Capital Sources&amp;Uses'!$E$22/12</f>
        <v>0</v>
      </c>
      <c r="Z216" s="247">
        <f t="shared" si="39"/>
        <v>0</v>
      </c>
      <c r="AB216" s="248">
        <f t="shared" si="35"/>
        <v>260</v>
      </c>
      <c r="AC216" s="240">
        <f t="shared" si="40"/>
        <v>0</v>
      </c>
      <c r="AD216" s="240">
        <f>AE215*'[1]Capital Sources&amp;Uses'!$F$22/12</f>
        <v>0</v>
      </c>
      <c r="AE216" s="240">
        <f t="shared" si="41"/>
        <v>0</v>
      </c>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row>
    <row r="217" spans="8:60" ht="16.5" thickTop="1" thickBot="1" x14ac:dyDescent="0.3">
      <c r="H217" s="78"/>
      <c r="I217" s="104"/>
      <c r="J217" s="104"/>
      <c r="K217" s="104"/>
      <c r="M217" s="251"/>
      <c r="N217" s="252"/>
      <c r="O217" s="104"/>
      <c r="P217" s="104"/>
      <c r="R217" s="248">
        <f t="shared" si="33"/>
        <v>237</v>
      </c>
      <c r="S217" s="247">
        <f t="shared" si="36"/>
        <v>0</v>
      </c>
      <c r="T217" s="247">
        <f>U216*'[1]Capital Sources&amp;Uses'!$D$22/12</f>
        <v>0</v>
      </c>
      <c r="U217" s="247">
        <f t="shared" si="37"/>
        <v>0</v>
      </c>
      <c r="W217" s="248">
        <f t="shared" si="34"/>
        <v>249</v>
      </c>
      <c r="X217" s="247">
        <f t="shared" si="38"/>
        <v>0</v>
      </c>
      <c r="Y217" s="247">
        <f>Z216*'[1]Capital Sources&amp;Uses'!$E$22/12</f>
        <v>0</v>
      </c>
      <c r="Z217" s="247">
        <f t="shared" si="39"/>
        <v>0</v>
      </c>
      <c r="AB217" s="248">
        <f t="shared" si="35"/>
        <v>261</v>
      </c>
      <c r="AC217" s="240">
        <f t="shared" si="40"/>
        <v>0</v>
      </c>
      <c r="AD217" s="240">
        <f>AE216*'[1]Capital Sources&amp;Uses'!$F$22/12</f>
        <v>0</v>
      </c>
      <c r="AE217" s="240">
        <f t="shared" si="41"/>
        <v>0</v>
      </c>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row>
    <row r="218" spans="8:60" ht="16.5" thickTop="1" thickBot="1" x14ac:dyDescent="0.3">
      <c r="H218" s="78"/>
      <c r="I218" s="104"/>
      <c r="J218" s="104"/>
      <c r="K218" s="104"/>
      <c r="M218" s="251"/>
      <c r="N218" s="252"/>
      <c r="O218" s="104"/>
      <c r="P218" s="104"/>
      <c r="R218" s="248">
        <f t="shared" si="33"/>
        <v>238</v>
      </c>
      <c r="S218" s="247">
        <f t="shared" si="36"/>
        <v>0</v>
      </c>
      <c r="T218" s="247">
        <f>U217*'[1]Capital Sources&amp;Uses'!$D$22/12</f>
        <v>0</v>
      </c>
      <c r="U218" s="247">
        <f t="shared" si="37"/>
        <v>0</v>
      </c>
      <c r="W218" s="248">
        <f t="shared" si="34"/>
        <v>250</v>
      </c>
      <c r="X218" s="247">
        <f t="shared" si="38"/>
        <v>0</v>
      </c>
      <c r="Y218" s="247">
        <f>Z217*'[1]Capital Sources&amp;Uses'!$E$22/12</f>
        <v>0</v>
      </c>
      <c r="Z218" s="247">
        <f t="shared" si="39"/>
        <v>0</v>
      </c>
      <c r="AB218" s="248">
        <f t="shared" si="35"/>
        <v>262</v>
      </c>
      <c r="AC218" s="240">
        <f t="shared" si="40"/>
        <v>0</v>
      </c>
      <c r="AD218" s="240">
        <f>AE217*'[1]Capital Sources&amp;Uses'!$F$22/12</f>
        <v>0</v>
      </c>
      <c r="AE218" s="240">
        <f t="shared" si="41"/>
        <v>0</v>
      </c>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row>
    <row r="219" spans="8:60" ht="16.5" thickTop="1" thickBot="1" x14ac:dyDescent="0.3">
      <c r="H219" s="78"/>
      <c r="I219" s="104"/>
      <c r="J219" s="104"/>
      <c r="K219" s="104"/>
      <c r="M219" s="251"/>
      <c r="N219" s="252"/>
      <c r="O219" s="104"/>
      <c r="P219" s="104"/>
      <c r="R219" s="248">
        <f t="shared" si="33"/>
        <v>239</v>
      </c>
      <c r="S219" s="247">
        <f t="shared" si="36"/>
        <v>0</v>
      </c>
      <c r="T219" s="247">
        <f>U218*'[1]Capital Sources&amp;Uses'!$D$22/12</f>
        <v>0</v>
      </c>
      <c r="U219" s="247">
        <f t="shared" si="37"/>
        <v>0</v>
      </c>
      <c r="W219" s="248">
        <f t="shared" si="34"/>
        <v>251</v>
      </c>
      <c r="X219" s="247">
        <f t="shared" si="38"/>
        <v>0</v>
      </c>
      <c r="Y219" s="247">
        <f>Z218*'[1]Capital Sources&amp;Uses'!$E$22/12</f>
        <v>0</v>
      </c>
      <c r="Z219" s="247">
        <f t="shared" si="39"/>
        <v>0</v>
      </c>
      <c r="AB219" s="248">
        <f t="shared" si="35"/>
        <v>263</v>
      </c>
      <c r="AC219" s="240">
        <f t="shared" si="40"/>
        <v>0</v>
      </c>
      <c r="AD219" s="240">
        <f>AE218*'[1]Capital Sources&amp;Uses'!$F$22/12</f>
        <v>0</v>
      </c>
      <c r="AE219" s="240">
        <f t="shared" si="41"/>
        <v>0</v>
      </c>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row>
    <row r="220" spans="8:60" ht="16.5" thickTop="1" thickBot="1" x14ac:dyDescent="0.3">
      <c r="H220" s="78"/>
      <c r="I220" s="104"/>
      <c r="J220" s="104"/>
      <c r="K220" s="104"/>
      <c r="M220" s="251"/>
      <c r="N220" s="252"/>
      <c r="O220" s="104"/>
      <c r="P220" s="104"/>
      <c r="R220" s="248">
        <f t="shared" si="33"/>
        <v>240</v>
      </c>
      <c r="S220" s="247">
        <f t="shared" si="36"/>
        <v>0</v>
      </c>
      <c r="T220" s="247">
        <f>U219*'[1]Capital Sources&amp;Uses'!$D$22/12</f>
        <v>0</v>
      </c>
      <c r="U220" s="247">
        <f t="shared" si="37"/>
        <v>0</v>
      </c>
      <c r="W220" s="248">
        <f t="shared" si="34"/>
        <v>252</v>
      </c>
      <c r="X220" s="247">
        <f t="shared" si="38"/>
        <v>0</v>
      </c>
      <c r="Y220" s="247">
        <f>Z219*'[1]Capital Sources&amp;Uses'!$E$22/12</f>
        <v>0</v>
      </c>
      <c r="Z220" s="247">
        <f t="shared" si="39"/>
        <v>0</v>
      </c>
      <c r="AB220" s="248">
        <f t="shared" si="35"/>
        <v>264</v>
      </c>
      <c r="AC220" s="240">
        <f t="shared" si="40"/>
        <v>0</v>
      </c>
      <c r="AD220" s="240">
        <f>AE219*'[1]Capital Sources&amp;Uses'!$F$22/12</f>
        <v>0</v>
      </c>
      <c r="AE220" s="240">
        <f t="shared" si="41"/>
        <v>0</v>
      </c>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row>
    <row r="221" spans="8:60" ht="16.5" thickTop="1" thickBot="1" x14ac:dyDescent="0.3">
      <c r="H221" s="78"/>
      <c r="I221" s="104"/>
      <c r="J221" s="104"/>
      <c r="K221" s="104"/>
      <c r="M221" s="251"/>
      <c r="N221" s="252"/>
      <c r="O221" s="104"/>
      <c r="P221" s="104"/>
      <c r="R221" s="248">
        <f t="shared" si="33"/>
        <v>241</v>
      </c>
      <c r="S221" s="247">
        <f t="shared" si="36"/>
        <v>0</v>
      </c>
      <c r="T221" s="247">
        <f>U220*'[1]Capital Sources&amp;Uses'!$D$22/12</f>
        <v>0</v>
      </c>
      <c r="U221" s="247">
        <f t="shared" si="37"/>
        <v>0</v>
      </c>
      <c r="W221" s="248">
        <f t="shared" si="34"/>
        <v>253</v>
      </c>
      <c r="X221" s="247">
        <f t="shared" si="38"/>
        <v>0</v>
      </c>
      <c r="Y221" s="247">
        <f>Z220*'[1]Capital Sources&amp;Uses'!$E$22/12</f>
        <v>0</v>
      </c>
      <c r="Z221" s="247">
        <f t="shared" si="39"/>
        <v>0</v>
      </c>
      <c r="AB221" s="248">
        <f t="shared" si="35"/>
        <v>265</v>
      </c>
      <c r="AC221" s="240">
        <f t="shared" si="40"/>
        <v>0</v>
      </c>
      <c r="AD221" s="240">
        <f>AE220*'[1]Capital Sources&amp;Uses'!$F$22/12</f>
        <v>0</v>
      </c>
      <c r="AE221" s="240">
        <f t="shared" si="41"/>
        <v>0</v>
      </c>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row>
    <row r="222" spans="8:60" ht="16.5" thickTop="1" thickBot="1" x14ac:dyDescent="0.3">
      <c r="H222" s="78"/>
      <c r="I222" s="104"/>
      <c r="J222" s="104"/>
      <c r="K222" s="104"/>
      <c r="M222" s="251"/>
      <c r="N222" s="252"/>
      <c r="O222" s="104"/>
      <c r="P222" s="104"/>
      <c r="R222" s="248">
        <f t="shared" si="33"/>
        <v>242</v>
      </c>
      <c r="S222" s="247">
        <f t="shared" si="36"/>
        <v>0</v>
      </c>
      <c r="T222" s="247">
        <f>U221*'[1]Capital Sources&amp;Uses'!$D$22/12</f>
        <v>0</v>
      </c>
      <c r="U222" s="247">
        <f t="shared" si="37"/>
        <v>0</v>
      </c>
      <c r="W222" s="248">
        <f t="shared" si="34"/>
        <v>254</v>
      </c>
      <c r="X222" s="247">
        <f t="shared" si="38"/>
        <v>0</v>
      </c>
      <c r="Y222" s="247">
        <f>Z221*'[1]Capital Sources&amp;Uses'!$E$22/12</f>
        <v>0</v>
      </c>
      <c r="Z222" s="247">
        <f t="shared" si="39"/>
        <v>0</v>
      </c>
      <c r="AB222" s="248">
        <f t="shared" si="35"/>
        <v>266</v>
      </c>
      <c r="AC222" s="240">
        <f t="shared" si="40"/>
        <v>0</v>
      </c>
      <c r="AD222" s="240">
        <f>AE221*'[1]Capital Sources&amp;Uses'!$F$22/12</f>
        <v>0</v>
      </c>
      <c r="AE222" s="240">
        <f t="shared" si="41"/>
        <v>0</v>
      </c>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row>
    <row r="223" spans="8:60" ht="16.5" thickTop="1" thickBot="1" x14ac:dyDescent="0.3">
      <c r="H223" s="78"/>
      <c r="I223" s="104"/>
      <c r="J223" s="104"/>
      <c r="K223" s="104"/>
      <c r="M223" s="251"/>
      <c r="N223" s="252"/>
      <c r="O223" s="104"/>
      <c r="P223" s="104"/>
      <c r="R223" s="248">
        <f t="shared" si="33"/>
        <v>243</v>
      </c>
      <c r="S223" s="247">
        <f t="shared" si="36"/>
        <v>0</v>
      </c>
      <c r="T223" s="247">
        <f>U222*'[1]Capital Sources&amp;Uses'!$D$22/12</f>
        <v>0</v>
      </c>
      <c r="U223" s="247">
        <f t="shared" si="37"/>
        <v>0</v>
      </c>
      <c r="W223" s="248">
        <f t="shared" si="34"/>
        <v>255</v>
      </c>
      <c r="X223" s="247">
        <f t="shared" si="38"/>
        <v>0</v>
      </c>
      <c r="Y223" s="247">
        <f>Z222*'[1]Capital Sources&amp;Uses'!$E$22/12</f>
        <v>0</v>
      </c>
      <c r="Z223" s="247">
        <f t="shared" si="39"/>
        <v>0</v>
      </c>
      <c r="AB223" s="248">
        <f t="shared" si="35"/>
        <v>267</v>
      </c>
      <c r="AC223" s="240">
        <f t="shared" si="40"/>
        <v>0</v>
      </c>
      <c r="AD223" s="240">
        <f>AE222*'[1]Capital Sources&amp;Uses'!$F$22/12</f>
        <v>0</v>
      </c>
      <c r="AE223" s="240">
        <f t="shared" si="41"/>
        <v>0</v>
      </c>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row>
    <row r="224" spans="8:60" ht="16.5" thickTop="1" thickBot="1" x14ac:dyDescent="0.3">
      <c r="H224" s="78"/>
      <c r="I224" s="104"/>
      <c r="J224" s="104"/>
      <c r="K224" s="104"/>
      <c r="M224" s="251"/>
      <c r="N224" s="252"/>
      <c r="O224" s="104"/>
      <c r="P224" s="104"/>
      <c r="R224" s="248">
        <f t="shared" si="33"/>
        <v>244</v>
      </c>
      <c r="S224" s="247">
        <f t="shared" si="36"/>
        <v>0</v>
      </c>
      <c r="T224" s="247">
        <f>U223*'[1]Capital Sources&amp;Uses'!$D$22/12</f>
        <v>0</v>
      </c>
      <c r="U224" s="247">
        <f t="shared" si="37"/>
        <v>0</v>
      </c>
      <c r="W224" s="248">
        <f t="shared" si="34"/>
        <v>256</v>
      </c>
      <c r="X224" s="247">
        <f t="shared" si="38"/>
        <v>0</v>
      </c>
      <c r="Y224" s="247">
        <f>Z223*'[1]Capital Sources&amp;Uses'!$E$22/12</f>
        <v>0</v>
      </c>
      <c r="Z224" s="247">
        <f t="shared" si="39"/>
        <v>0</v>
      </c>
      <c r="AB224" s="248">
        <f t="shared" si="35"/>
        <v>268</v>
      </c>
      <c r="AC224" s="240">
        <f t="shared" si="40"/>
        <v>0</v>
      </c>
      <c r="AD224" s="240">
        <f>AE223*'[1]Capital Sources&amp;Uses'!$F$22/12</f>
        <v>0</v>
      </c>
      <c r="AE224" s="240">
        <f t="shared" si="41"/>
        <v>0</v>
      </c>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row>
    <row r="225" spans="8:60" ht="16.5" thickTop="1" thickBot="1" x14ac:dyDescent="0.3">
      <c r="H225" s="78"/>
      <c r="I225" s="104"/>
      <c r="J225" s="104"/>
      <c r="K225" s="104"/>
      <c r="M225" s="251"/>
      <c r="N225" s="252"/>
      <c r="O225" s="104"/>
      <c r="P225" s="104"/>
      <c r="R225" s="248">
        <f t="shared" si="33"/>
        <v>245</v>
      </c>
      <c r="S225" s="247">
        <f t="shared" si="36"/>
        <v>0</v>
      </c>
      <c r="T225" s="247">
        <f>U224*'[1]Capital Sources&amp;Uses'!$D$22/12</f>
        <v>0</v>
      </c>
      <c r="U225" s="247">
        <f t="shared" si="37"/>
        <v>0</v>
      </c>
      <c r="W225" s="248">
        <f t="shared" si="34"/>
        <v>257</v>
      </c>
      <c r="X225" s="247">
        <f t="shared" si="38"/>
        <v>0</v>
      </c>
      <c r="Y225" s="247">
        <f>Z224*'[1]Capital Sources&amp;Uses'!$E$22/12</f>
        <v>0</v>
      </c>
      <c r="Z225" s="247">
        <f t="shared" si="39"/>
        <v>0</v>
      </c>
      <c r="AB225" s="248">
        <f t="shared" si="35"/>
        <v>269</v>
      </c>
      <c r="AC225" s="240">
        <f t="shared" si="40"/>
        <v>0</v>
      </c>
      <c r="AD225" s="240">
        <f>AE224*'[1]Capital Sources&amp;Uses'!$F$22/12</f>
        <v>0</v>
      </c>
      <c r="AE225" s="240">
        <f t="shared" si="41"/>
        <v>0</v>
      </c>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row>
    <row r="226" spans="8:60" ht="16.5" thickTop="1" thickBot="1" x14ac:dyDescent="0.3">
      <c r="H226" s="78"/>
      <c r="I226" s="104"/>
      <c r="J226" s="104"/>
      <c r="K226" s="104"/>
      <c r="M226" s="251"/>
      <c r="N226" s="252"/>
      <c r="O226" s="104"/>
      <c r="P226" s="104"/>
      <c r="R226" s="248">
        <f t="shared" si="33"/>
        <v>246</v>
      </c>
      <c r="S226" s="247">
        <f t="shared" si="36"/>
        <v>0</v>
      </c>
      <c r="T226" s="247">
        <f>U225*'[1]Capital Sources&amp;Uses'!$D$22/12</f>
        <v>0</v>
      </c>
      <c r="U226" s="247">
        <f t="shared" si="37"/>
        <v>0</v>
      </c>
      <c r="W226" s="248">
        <f t="shared" si="34"/>
        <v>258</v>
      </c>
      <c r="X226" s="247">
        <f t="shared" si="38"/>
        <v>0</v>
      </c>
      <c r="Y226" s="247">
        <f>Z225*'[1]Capital Sources&amp;Uses'!$E$22/12</f>
        <v>0</v>
      </c>
      <c r="Z226" s="247">
        <f t="shared" si="39"/>
        <v>0</v>
      </c>
      <c r="AB226" s="248">
        <f t="shared" si="35"/>
        <v>270</v>
      </c>
      <c r="AC226" s="240">
        <f t="shared" si="40"/>
        <v>0</v>
      </c>
      <c r="AD226" s="240">
        <f>AE225*'[1]Capital Sources&amp;Uses'!$F$22/12</f>
        <v>0</v>
      </c>
      <c r="AE226" s="240">
        <f t="shared" si="41"/>
        <v>0</v>
      </c>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row>
    <row r="227" spans="8:60" ht="16.5" thickTop="1" thickBot="1" x14ac:dyDescent="0.3">
      <c r="H227" s="78"/>
      <c r="I227" s="104"/>
      <c r="J227" s="104"/>
      <c r="K227" s="104"/>
      <c r="M227" s="251"/>
      <c r="N227" s="252"/>
      <c r="O227" s="104"/>
      <c r="P227" s="104"/>
      <c r="R227" s="248">
        <f t="shared" si="33"/>
        <v>247</v>
      </c>
      <c r="S227" s="247">
        <f t="shared" si="36"/>
        <v>0</v>
      </c>
      <c r="T227" s="247">
        <f>U226*'[1]Capital Sources&amp;Uses'!$D$22/12</f>
        <v>0</v>
      </c>
      <c r="U227" s="247">
        <f t="shared" si="37"/>
        <v>0</v>
      </c>
      <c r="W227" s="248">
        <f t="shared" si="34"/>
        <v>259</v>
      </c>
      <c r="X227" s="247">
        <f t="shared" si="38"/>
        <v>0</v>
      </c>
      <c r="Y227" s="247">
        <f>Z226*'[1]Capital Sources&amp;Uses'!$E$22/12</f>
        <v>0</v>
      </c>
      <c r="Z227" s="247">
        <f t="shared" si="39"/>
        <v>0</v>
      </c>
      <c r="AB227" s="248">
        <f t="shared" si="35"/>
        <v>271</v>
      </c>
      <c r="AC227" s="240">
        <f t="shared" si="40"/>
        <v>0</v>
      </c>
      <c r="AD227" s="240">
        <f>AE226*'[1]Capital Sources&amp;Uses'!$F$22/12</f>
        <v>0</v>
      </c>
      <c r="AE227" s="240">
        <f t="shared" si="41"/>
        <v>0</v>
      </c>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row>
    <row r="228" spans="8:60" ht="16.5" thickTop="1" thickBot="1" x14ac:dyDescent="0.3">
      <c r="H228" s="78"/>
      <c r="I228" s="104"/>
      <c r="J228" s="104"/>
      <c r="K228" s="104"/>
      <c r="M228" s="251"/>
      <c r="N228" s="252"/>
      <c r="O228" s="104"/>
      <c r="P228" s="104"/>
      <c r="R228" s="248">
        <f t="shared" si="33"/>
        <v>248</v>
      </c>
      <c r="S228" s="247">
        <f t="shared" si="36"/>
        <v>0</v>
      </c>
      <c r="T228" s="247">
        <f>U227*'[1]Capital Sources&amp;Uses'!$D$22/12</f>
        <v>0</v>
      </c>
      <c r="U228" s="247">
        <f t="shared" si="37"/>
        <v>0</v>
      </c>
      <c r="W228" s="248">
        <f t="shared" si="34"/>
        <v>260</v>
      </c>
      <c r="X228" s="247">
        <f t="shared" si="38"/>
        <v>0</v>
      </c>
      <c r="Y228" s="247">
        <f>Z227*'[1]Capital Sources&amp;Uses'!$E$22/12</f>
        <v>0</v>
      </c>
      <c r="Z228" s="247">
        <f t="shared" si="39"/>
        <v>0</v>
      </c>
      <c r="AB228" s="248">
        <f t="shared" si="35"/>
        <v>272</v>
      </c>
      <c r="AC228" s="240">
        <f t="shared" si="40"/>
        <v>0</v>
      </c>
      <c r="AD228" s="240">
        <f>AE227*'[1]Capital Sources&amp;Uses'!$F$22/12</f>
        <v>0</v>
      </c>
      <c r="AE228" s="240">
        <f t="shared" si="41"/>
        <v>0</v>
      </c>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row>
    <row r="229" spans="8:60" ht="16.5" thickTop="1" thickBot="1" x14ac:dyDescent="0.3">
      <c r="H229" s="78"/>
      <c r="I229" s="104"/>
      <c r="J229" s="104"/>
      <c r="K229" s="104"/>
      <c r="M229" s="251"/>
      <c r="N229" s="252"/>
      <c r="O229" s="104"/>
      <c r="P229" s="104"/>
      <c r="R229" s="248">
        <f t="shared" si="33"/>
        <v>249</v>
      </c>
      <c r="S229" s="247">
        <f t="shared" si="36"/>
        <v>0</v>
      </c>
      <c r="T229" s="247">
        <f>U228*'[1]Capital Sources&amp;Uses'!$D$22/12</f>
        <v>0</v>
      </c>
      <c r="U229" s="247">
        <f t="shared" si="37"/>
        <v>0</v>
      </c>
      <c r="W229" s="248">
        <f t="shared" si="34"/>
        <v>261</v>
      </c>
      <c r="X229" s="247">
        <f t="shared" si="38"/>
        <v>0</v>
      </c>
      <c r="Y229" s="247">
        <f>Z228*'[1]Capital Sources&amp;Uses'!$E$22/12</f>
        <v>0</v>
      </c>
      <c r="Z229" s="247">
        <f t="shared" si="39"/>
        <v>0</v>
      </c>
      <c r="AB229" s="248">
        <f t="shared" si="35"/>
        <v>273</v>
      </c>
      <c r="AC229" s="240">
        <f t="shared" si="40"/>
        <v>0</v>
      </c>
      <c r="AD229" s="240">
        <f>AE228*'[1]Capital Sources&amp;Uses'!$F$22/12</f>
        <v>0</v>
      </c>
      <c r="AE229" s="240">
        <f t="shared" si="41"/>
        <v>0</v>
      </c>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row>
    <row r="230" spans="8:60" ht="16.5" thickTop="1" thickBot="1" x14ac:dyDescent="0.3">
      <c r="H230" s="78"/>
      <c r="I230" s="104"/>
      <c r="J230" s="104"/>
      <c r="K230" s="104"/>
      <c r="M230" s="251"/>
      <c r="N230" s="252"/>
      <c r="O230" s="104"/>
      <c r="P230" s="104"/>
      <c r="R230" s="248">
        <f t="shared" si="33"/>
        <v>250</v>
      </c>
      <c r="S230" s="247">
        <f t="shared" si="36"/>
        <v>0</v>
      </c>
      <c r="T230" s="247">
        <f>U229*'[1]Capital Sources&amp;Uses'!$D$22/12</f>
        <v>0</v>
      </c>
      <c r="U230" s="247">
        <f t="shared" si="37"/>
        <v>0</v>
      </c>
      <c r="W230" s="248">
        <f t="shared" si="34"/>
        <v>262</v>
      </c>
      <c r="X230" s="247">
        <f t="shared" si="38"/>
        <v>0</v>
      </c>
      <c r="Y230" s="247">
        <f>Z229*'[1]Capital Sources&amp;Uses'!$E$22/12</f>
        <v>0</v>
      </c>
      <c r="Z230" s="247">
        <f t="shared" si="39"/>
        <v>0</v>
      </c>
      <c r="AB230" s="248">
        <f t="shared" si="35"/>
        <v>274</v>
      </c>
      <c r="AC230" s="240">
        <f t="shared" si="40"/>
        <v>0</v>
      </c>
      <c r="AD230" s="240">
        <f>AE229*'[1]Capital Sources&amp;Uses'!$F$22/12</f>
        <v>0</v>
      </c>
      <c r="AE230" s="240">
        <f t="shared" si="41"/>
        <v>0</v>
      </c>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row>
    <row r="231" spans="8:60" ht="16.5" thickTop="1" thickBot="1" x14ac:dyDescent="0.3">
      <c r="H231" s="78"/>
      <c r="I231" s="104"/>
      <c r="J231" s="104"/>
      <c r="K231" s="104"/>
      <c r="M231" s="251"/>
      <c r="N231" s="252"/>
      <c r="O231" s="104"/>
      <c r="P231" s="104"/>
      <c r="R231" s="248">
        <f t="shared" si="33"/>
        <v>251</v>
      </c>
      <c r="S231" s="247">
        <f t="shared" si="36"/>
        <v>0</v>
      </c>
      <c r="T231" s="247">
        <f>U230*'[1]Capital Sources&amp;Uses'!$D$22/12</f>
        <v>0</v>
      </c>
      <c r="U231" s="247">
        <f t="shared" si="37"/>
        <v>0</v>
      </c>
      <c r="W231" s="248">
        <f t="shared" si="34"/>
        <v>263</v>
      </c>
      <c r="X231" s="247">
        <f t="shared" si="38"/>
        <v>0</v>
      </c>
      <c r="Y231" s="247">
        <f>Z230*'[1]Capital Sources&amp;Uses'!$E$22/12</f>
        <v>0</v>
      </c>
      <c r="Z231" s="247">
        <f t="shared" si="39"/>
        <v>0</v>
      </c>
      <c r="AB231" s="248">
        <f t="shared" si="35"/>
        <v>275</v>
      </c>
      <c r="AC231" s="240">
        <f t="shared" si="40"/>
        <v>0</v>
      </c>
      <c r="AD231" s="240">
        <f>AE230*'[1]Capital Sources&amp;Uses'!$F$22/12</f>
        <v>0</v>
      </c>
      <c r="AE231" s="240">
        <f t="shared" si="41"/>
        <v>0</v>
      </c>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row>
    <row r="232" spans="8:60" ht="16.5" thickTop="1" thickBot="1" x14ac:dyDescent="0.3">
      <c r="H232" s="78"/>
      <c r="I232" s="104"/>
      <c r="J232" s="104"/>
      <c r="K232" s="104"/>
      <c r="M232" s="251"/>
      <c r="N232" s="252"/>
      <c r="O232" s="104"/>
      <c r="P232" s="104"/>
      <c r="R232" s="248">
        <f t="shared" si="33"/>
        <v>252</v>
      </c>
      <c r="S232" s="247">
        <f t="shared" si="36"/>
        <v>0</v>
      </c>
      <c r="T232" s="247">
        <f>U231*'[1]Capital Sources&amp;Uses'!$D$22/12</f>
        <v>0</v>
      </c>
      <c r="U232" s="247">
        <f t="shared" si="37"/>
        <v>0</v>
      </c>
      <c r="W232" s="248">
        <f t="shared" si="34"/>
        <v>264</v>
      </c>
      <c r="X232" s="247">
        <f t="shared" si="38"/>
        <v>0</v>
      </c>
      <c r="Y232" s="247">
        <f>Z231*'[1]Capital Sources&amp;Uses'!$E$22/12</f>
        <v>0</v>
      </c>
      <c r="Z232" s="247">
        <f t="shared" si="39"/>
        <v>0</v>
      </c>
      <c r="AB232" s="248">
        <f t="shared" si="35"/>
        <v>276</v>
      </c>
      <c r="AC232" s="240">
        <f t="shared" si="40"/>
        <v>0</v>
      </c>
      <c r="AD232" s="240">
        <f>AE231*'[1]Capital Sources&amp;Uses'!$F$22/12</f>
        <v>0</v>
      </c>
      <c r="AE232" s="240">
        <f t="shared" si="41"/>
        <v>0</v>
      </c>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row>
    <row r="233" spans="8:60" ht="16.5" thickTop="1" thickBot="1" x14ac:dyDescent="0.3">
      <c r="H233" s="78"/>
      <c r="I233" s="104"/>
      <c r="J233" s="104"/>
      <c r="K233" s="104"/>
      <c r="M233" s="251"/>
      <c r="N233" s="252"/>
      <c r="O233" s="104"/>
      <c r="P233" s="104"/>
      <c r="R233" s="248">
        <f t="shared" si="33"/>
        <v>253</v>
      </c>
      <c r="S233" s="247">
        <f t="shared" si="36"/>
        <v>0</v>
      </c>
      <c r="T233" s="247">
        <f>U232*'[1]Capital Sources&amp;Uses'!$D$22/12</f>
        <v>0</v>
      </c>
      <c r="U233" s="247">
        <f t="shared" si="37"/>
        <v>0</v>
      </c>
      <c r="W233" s="248">
        <f t="shared" si="34"/>
        <v>265</v>
      </c>
      <c r="X233" s="247">
        <f t="shared" si="38"/>
        <v>0</v>
      </c>
      <c r="Y233" s="247">
        <f>Z232*'[1]Capital Sources&amp;Uses'!$E$22/12</f>
        <v>0</v>
      </c>
      <c r="Z233" s="247">
        <f t="shared" si="39"/>
        <v>0</v>
      </c>
      <c r="AB233" s="248">
        <f t="shared" si="35"/>
        <v>277</v>
      </c>
      <c r="AC233" s="240">
        <f t="shared" si="40"/>
        <v>0</v>
      </c>
      <c r="AD233" s="240">
        <f>AE232*'[1]Capital Sources&amp;Uses'!$F$22/12</f>
        <v>0</v>
      </c>
      <c r="AE233" s="240">
        <f t="shared" si="41"/>
        <v>0</v>
      </c>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row>
    <row r="234" spans="8:60" ht="16.5" thickTop="1" thickBot="1" x14ac:dyDescent="0.3">
      <c r="H234" s="78"/>
      <c r="I234" s="104"/>
      <c r="J234" s="104"/>
      <c r="K234" s="104"/>
      <c r="M234" s="251"/>
      <c r="N234" s="252"/>
      <c r="O234" s="104"/>
      <c r="P234" s="104"/>
      <c r="R234" s="248">
        <f t="shared" si="33"/>
        <v>254</v>
      </c>
      <c r="S234" s="247">
        <f t="shared" si="36"/>
        <v>0</v>
      </c>
      <c r="T234" s="247">
        <f>U233*'[1]Capital Sources&amp;Uses'!$D$22/12</f>
        <v>0</v>
      </c>
      <c r="U234" s="247">
        <f t="shared" si="37"/>
        <v>0</v>
      </c>
      <c r="W234" s="248">
        <f t="shared" si="34"/>
        <v>266</v>
      </c>
      <c r="X234" s="247">
        <f t="shared" si="38"/>
        <v>0</v>
      </c>
      <c r="Y234" s="247">
        <f>Z233*'[1]Capital Sources&amp;Uses'!$E$22/12</f>
        <v>0</v>
      </c>
      <c r="Z234" s="247">
        <f t="shared" si="39"/>
        <v>0</v>
      </c>
      <c r="AB234" s="248">
        <f t="shared" si="35"/>
        <v>278</v>
      </c>
      <c r="AC234" s="240">
        <f t="shared" si="40"/>
        <v>0</v>
      </c>
      <c r="AD234" s="240">
        <f>AE233*'[1]Capital Sources&amp;Uses'!$F$22/12</f>
        <v>0</v>
      </c>
      <c r="AE234" s="240">
        <f t="shared" si="41"/>
        <v>0</v>
      </c>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row>
    <row r="235" spans="8:60" ht="16.5" thickTop="1" thickBot="1" x14ac:dyDescent="0.3">
      <c r="H235" s="78"/>
      <c r="I235" s="104"/>
      <c r="J235" s="104"/>
      <c r="K235" s="104"/>
      <c r="M235" s="251"/>
      <c r="N235" s="252"/>
      <c r="O235" s="104"/>
      <c r="P235" s="104"/>
      <c r="R235" s="248">
        <f t="shared" si="33"/>
        <v>255</v>
      </c>
      <c r="S235" s="247">
        <f t="shared" si="36"/>
        <v>0</v>
      </c>
      <c r="T235" s="247">
        <f>U234*'[1]Capital Sources&amp;Uses'!$D$22/12</f>
        <v>0</v>
      </c>
      <c r="U235" s="247">
        <f t="shared" si="37"/>
        <v>0</v>
      </c>
      <c r="W235" s="248">
        <f t="shared" si="34"/>
        <v>267</v>
      </c>
      <c r="X235" s="247">
        <f t="shared" si="38"/>
        <v>0</v>
      </c>
      <c r="Y235" s="247">
        <f>Z234*'[1]Capital Sources&amp;Uses'!$E$22/12</f>
        <v>0</v>
      </c>
      <c r="Z235" s="247">
        <f t="shared" si="39"/>
        <v>0</v>
      </c>
      <c r="AB235" s="248">
        <f t="shared" si="35"/>
        <v>279</v>
      </c>
      <c r="AC235" s="240">
        <f t="shared" si="40"/>
        <v>0</v>
      </c>
      <c r="AD235" s="240">
        <f>AE234*'[1]Capital Sources&amp;Uses'!$F$22/12</f>
        <v>0</v>
      </c>
      <c r="AE235" s="240">
        <f t="shared" si="41"/>
        <v>0</v>
      </c>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row>
    <row r="236" spans="8:60" ht="16.5" thickTop="1" thickBot="1" x14ac:dyDescent="0.3">
      <c r="H236" s="78"/>
      <c r="I236" s="104"/>
      <c r="J236" s="104"/>
      <c r="K236" s="104"/>
      <c r="M236" s="251"/>
      <c r="N236" s="252"/>
      <c r="O236" s="104"/>
      <c r="P236" s="104"/>
      <c r="R236" s="248">
        <f t="shared" si="33"/>
        <v>256</v>
      </c>
      <c r="S236" s="247">
        <f t="shared" si="36"/>
        <v>0</v>
      </c>
      <c r="T236" s="247">
        <f>U235*'[1]Capital Sources&amp;Uses'!$D$22/12</f>
        <v>0</v>
      </c>
      <c r="U236" s="247">
        <f t="shared" si="37"/>
        <v>0</v>
      </c>
      <c r="W236" s="248">
        <f t="shared" si="34"/>
        <v>268</v>
      </c>
      <c r="X236" s="247">
        <f t="shared" si="38"/>
        <v>0</v>
      </c>
      <c r="Y236" s="247">
        <f>Z235*'[1]Capital Sources&amp;Uses'!$E$22/12</f>
        <v>0</v>
      </c>
      <c r="Z236" s="247">
        <f t="shared" si="39"/>
        <v>0</v>
      </c>
      <c r="AB236" s="248">
        <f t="shared" si="35"/>
        <v>280</v>
      </c>
      <c r="AC236" s="240">
        <f t="shared" si="40"/>
        <v>0</v>
      </c>
      <c r="AD236" s="240">
        <f>AE235*'[1]Capital Sources&amp;Uses'!$F$22/12</f>
        <v>0</v>
      </c>
      <c r="AE236" s="240">
        <f t="shared" si="41"/>
        <v>0</v>
      </c>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row>
    <row r="237" spans="8:60" ht="16.5" thickTop="1" thickBot="1" x14ac:dyDescent="0.3">
      <c r="H237" s="78"/>
      <c r="I237" s="104"/>
      <c r="J237" s="104"/>
      <c r="K237" s="104"/>
      <c r="M237" s="251"/>
      <c r="N237" s="252"/>
      <c r="O237" s="104"/>
      <c r="P237" s="104"/>
      <c r="R237" s="248">
        <f t="shared" si="33"/>
        <v>257</v>
      </c>
      <c r="S237" s="247">
        <f t="shared" si="36"/>
        <v>0</v>
      </c>
      <c r="T237" s="247">
        <f>U236*'[1]Capital Sources&amp;Uses'!$D$22/12</f>
        <v>0</v>
      </c>
      <c r="U237" s="247">
        <f t="shared" si="37"/>
        <v>0</v>
      </c>
      <c r="W237" s="248">
        <f t="shared" si="34"/>
        <v>269</v>
      </c>
      <c r="X237" s="247">
        <f t="shared" si="38"/>
        <v>0</v>
      </c>
      <c r="Y237" s="247">
        <f>Z236*'[1]Capital Sources&amp;Uses'!$E$22/12</f>
        <v>0</v>
      </c>
      <c r="Z237" s="247">
        <f t="shared" si="39"/>
        <v>0</v>
      </c>
      <c r="AB237" s="248">
        <f t="shared" si="35"/>
        <v>281</v>
      </c>
      <c r="AC237" s="240">
        <f t="shared" si="40"/>
        <v>0</v>
      </c>
      <c r="AD237" s="240">
        <f>AE236*'[1]Capital Sources&amp;Uses'!$F$22/12</f>
        <v>0</v>
      </c>
      <c r="AE237" s="240">
        <f t="shared" si="41"/>
        <v>0</v>
      </c>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row>
    <row r="238" spans="8:60" ht="16.5" thickTop="1" thickBot="1" x14ac:dyDescent="0.3">
      <c r="H238" s="78"/>
      <c r="I238" s="104"/>
      <c r="J238" s="104"/>
      <c r="K238" s="104"/>
      <c r="M238" s="251"/>
      <c r="N238" s="252"/>
      <c r="O238" s="104"/>
      <c r="P238" s="104"/>
      <c r="R238" s="248">
        <f t="shared" si="33"/>
        <v>258</v>
      </c>
      <c r="S238" s="247">
        <f t="shared" si="36"/>
        <v>0</v>
      </c>
      <c r="T238" s="247">
        <f>U237*'[1]Capital Sources&amp;Uses'!$D$22/12</f>
        <v>0</v>
      </c>
      <c r="U238" s="247">
        <f t="shared" si="37"/>
        <v>0</v>
      </c>
      <c r="W238" s="248">
        <f t="shared" si="34"/>
        <v>270</v>
      </c>
      <c r="X238" s="247">
        <f t="shared" si="38"/>
        <v>0</v>
      </c>
      <c r="Y238" s="247">
        <f>Z237*'[1]Capital Sources&amp;Uses'!$E$22/12</f>
        <v>0</v>
      </c>
      <c r="Z238" s="247">
        <f t="shared" si="39"/>
        <v>0</v>
      </c>
      <c r="AB238" s="248">
        <f t="shared" si="35"/>
        <v>282</v>
      </c>
      <c r="AC238" s="240">
        <f t="shared" si="40"/>
        <v>0</v>
      </c>
      <c r="AD238" s="240">
        <f>AE237*'[1]Capital Sources&amp;Uses'!$F$22/12</f>
        <v>0</v>
      </c>
      <c r="AE238" s="240">
        <f t="shared" si="41"/>
        <v>0</v>
      </c>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row>
    <row r="239" spans="8:60" ht="16.5" thickTop="1" thickBot="1" x14ac:dyDescent="0.3">
      <c r="H239" s="78"/>
      <c r="I239" s="104"/>
      <c r="J239" s="104"/>
      <c r="K239" s="104"/>
      <c r="M239" s="251"/>
      <c r="N239" s="252"/>
      <c r="O239" s="104"/>
      <c r="P239" s="104"/>
      <c r="R239" s="248">
        <f t="shared" si="33"/>
        <v>259</v>
      </c>
      <c r="S239" s="247">
        <f t="shared" si="36"/>
        <v>0</v>
      </c>
      <c r="T239" s="247">
        <f>U238*'[1]Capital Sources&amp;Uses'!$D$22/12</f>
        <v>0</v>
      </c>
      <c r="U239" s="247">
        <f t="shared" si="37"/>
        <v>0</v>
      </c>
      <c r="W239" s="248">
        <f t="shared" si="34"/>
        <v>271</v>
      </c>
      <c r="X239" s="247">
        <f t="shared" si="38"/>
        <v>0</v>
      </c>
      <c r="Y239" s="247">
        <f>Z238*'[1]Capital Sources&amp;Uses'!$E$22/12</f>
        <v>0</v>
      </c>
      <c r="Z239" s="247">
        <f t="shared" si="39"/>
        <v>0</v>
      </c>
      <c r="AB239" s="248">
        <f t="shared" si="35"/>
        <v>283</v>
      </c>
      <c r="AC239" s="240">
        <f t="shared" si="40"/>
        <v>0</v>
      </c>
      <c r="AD239" s="240">
        <f>AE238*'[1]Capital Sources&amp;Uses'!$F$22/12</f>
        <v>0</v>
      </c>
      <c r="AE239" s="240">
        <f t="shared" si="41"/>
        <v>0</v>
      </c>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row>
    <row r="240" spans="8:60" ht="16.5" thickTop="1" thickBot="1" x14ac:dyDescent="0.3">
      <c r="H240" s="78"/>
      <c r="I240" s="104"/>
      <c r="J240" s="104"/>
      <c r="K240" s="104"/>
      <c r="M240" s="251"/>
      <c r="N240" s="252"/>
      <c r="O240" s="104"/>
      <c r="P240" s="104"/>
      <c r="R240" s="248">
        <f t="shared" si="33"/>
        <v>260</v>
      </c>
      <c r="S240" s="247">
        <f t="shared" si="36"/>
        <v>0</v>
      </c>
      <c r="T240" s="247">
        <f>U239*'[1]Capital Sources&amp;Uses'!$D$22/12</f>
        <v>0</v>
      </c>
      <c r="U240" s="247">
        <f t="shared" si="37"/>
        <v>0</v>
      </c>
      <c r="W240" s="248">
        <f t="shared" si="34"/>
        <v>272</v>
      </c>
      <c r="X240" s="247">
        <f t="shared" si="38"/>
        <v>0</v>
      </c>
      <c r="Y240" s="247">
        <f>Z239*'[1]Capital Sources&amp;Uses'!$E$22/12</f>
        <v>0</v>
      </c>
      <c r="Z240" s="247">
        <f t="shared" si="39"/>
        <v>0</v>
      </c>
      <c r="AB240" s="248">
        <f t="shared" si="35"/>
        <v>284</v>
      </c>
      <c r="AC240" s="240">
        <f t="shared" si="40"/>
        <v>0</v>
      </c>
      <c r="AD240" s="240">
        <f>AE239*'[1]Capital Sources&amp;Uses'!$F$22/12</f>
        <v>0</v>
      </c>
      <c r="AE240" s="240">
        <f t="shared" si="41"/>
        <v>0</v>
      </c>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row>
    <row r="241" spans="8:60" ht="16.5" thickTop="1" thickBot="1" x14ac:dyDescent="0.3">
      <c r="H241" s="78"/>
      <c r="I241" s="104"/>
      <c r="J241" s="104"/>
      <c r="K241" s="104"/>
      <c r="M241" s="251"/>
      <c r="N241" s="252"/>
      <c r="O241" s="104"/>
      <c r="P241" s="104"/>
      <c r="R241" s="248">
        <f t="shared" si="33"/>
        <v>261</v>
      </c>
      <c r="S241" s="247">
        <f t="shared" si="36"/>
        <v>0</v>
      </c>
      <c r="T241" s="247">
        <f>U240*'[1]Capital Sources&amp;Uses'!$D$22/12</f>
        <v>0</v>
      </c>
      <c r="U241" s="247">
        <f t="shared" si="37"/>
        <v>0</v>
      </c>
      <c r="W241" s="248">
        <f t="shared" si="34"/>
        <v>273</v>
      </c>
      <c r="X241" s="247">
        <f t="shared" si="38"/>
        <v>0</v>
      </c>
      <c r="Y241" s="247">
        <f>Z240*'[1]Capital Sources&amp;Uses'!$E$22/12</f>
        <v>0</v>
      </c>
      <c r="Z241" s="247">
        <f t="shared" si="39"/>
        <v>0</v>
      </c>
      <c r="AB241" s="248">
        <f t="shared" si="35"/>
        <v>285</v>
      </c>
      <c r="AC241" s="240">
        <f t="shared" si="40"/>
        <v>0</v>
      </c>
      <c r="AD241" s="240">
        <f>AE240*'[1]Capital Sources&amp;Uses'!$F$22/12</f>
        <v>0</v>
      </c>
      <c r="AE241" s="240">
        <f t="shared" si="41"/>
        <v>0</v>
      </c>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row>
    <row r="242" spans="8:60" ht="16.5" thickTop="1" thickBot="1" x14ac:dyDescent="0.3">
      <c r="H242" s="78"/>
      <c r="I242" s="104"/>
      <c r="J242" s="104"/>
      <c r="K242" s="104"/>
      <c r="M242" s="251"/>
      <c r="N242" s="252"/>
      <c r="O242" s="104"/>
      <c r="P242" s="104"/>
      <c r="R242" s="248">
        <f t="shared" si="33"/>
        <v>262</v>
      </c>
      <c r="S242" s="247">
        <f t="shared" si="36"/>
        <v>0</v>
      </c>
      <c r="T242" s="247">
        <f>U241*'[1]Capital Sources&amp;Uses'!$D$22/12</f>
        <v>0</v>
      </c>
      <c r="U242" s="247">
        <f t="shared" si="37"/>
        <v>0</v>
      </c>
      <c r="W242" s="248">
        <f t="shared" si="34"/>
        <v>274</v>
      </c>
      <c r="X242" s="247">
        <f t="shared" si="38"/>
        <v>0</v>
      </c>
      <c r="Y242" s="247">
        <f>Z241*'[1]Capital Sources&amp;Uses'!$E$22/12</f>
        <v>0</v>
      </c>
      <c r="Z242" s="247">
        <f t="shared" si="39"/>
        <v>0</v>
      </c>
      <c r="AB242" s="248">
        <f t="shared" si="35"/>
        <v>286</v>
      </c>
      <c r="AC242" s="240">
        <f t="shared" si="40"/>
        <v>0</v>
      </c>
      <c r="AD242" s="240">
        <f>AE241*'[1]Capital Sources&amp;Uses'!$F$22/12</f>
        <v>0</v>
      </c>
      <c r="AE242" s="240">
        <f t="shared" si="41"/>
        <v>0</v>
      </c>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row>
    <row r="243" spans="8:60" ht="16.5" thickTop="1" thickBot="1" x14ac:dyDescent="0.3">
      <c r="H243" s="78"/>
      <c r="I243" s="104"/>
      <c r="J243" s="104"/>
      <c r="K243" s="104"/>
      <c r="M243" s="251"/>
      <c r="N243" s="252"/>
      <c r="O243" s="104"/>
      <c r="P243" s="104"/>
      <c r="R243" s="248">
        <f t="shared" si="33"/>
        <v>263</v>
      </c>
      <c r="S243" s="247">
        <f t="shared" si="36"/>
        <v>0</v>
      </c>
      <c r="T243" s="247">
        <f>U242*'[1]Capital Sources&amp;Uses'!$D$22/12</f>
        <v>0</v>
      </c>
      <c r="U243" s="247">
        <f t="shared" si="37"/>
        <v>0</v>
      </c>
      <c r="W243" s="248">
        <f t="shared" si="34"/>
        <v>275</v>
      </c>
      <c r="X243" s="247">
        <f t="shared" si="38"/>
        <v>0</v>
      </c>
      <c r="Y243" s="247">
        <f>Z242*'[1]Capital Sources&amp;Uses'!$E$22/12</f>
        <v>0</v>
      </c>
      <c r="Z243" s="247">
        <f t="shared" si="39"/>
        <v>0</v>
      </c>
      <c r="AB243" s="248">
        <f t="shared" si="35"/>
        <v>287</v>
      </c>
      <c r="AC243" s="240">
        <f t="shared" si="40"/>
        <v>0</v>
      </c>
      <c r="AD243" s="240">
        <f>AE242*'[1]Capital Sources&amp;Uses'!$F$22/12</f>
        <v>0</v>
      </c>
      <c r="AE243" s="240">
        <f t="shared" si="41"/>
        <v>0</v>
      </c>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row>
    <row r="244" spans="8:60" ht="16.5" thickTop="1" thickBot="1" x14ac:dyDescent="0.3">
      <c r="H244" s="78"/>
      <c r="I244" s="104"/>
      <c r="J244" s="104"/>
      <c r="K244" s="104"/>
      <c r="M244" s="251"/>
      <c r="N244" s="252"/>
      <c r="O244" s="104"/>
      <c r="P244" s="104"/>
      <c r="R244" s="248">
        <f t="shared" si="33"/>
        <v>264</v>
      </c>
      <c r="S244" s="247">
        <f>IF(U243&gt;0.001,S243,0)</f>
        <v>0</v>
      </c>
      <c r="T244" s="247">
        <f>U243*'[1]Capital Sources&amp;Uses'!$D$22/12</f>
        <v>0</v>
      </c>
      <c r="U244" s="247">
        <f t="shared" si="37"/>
        <v>0</v>
      </c>
      <c r="W244" s="248">
        <f t="shared" si="34"/>
        <v>276</v>
      </c>
      <c r="X244" s="247">
        <f t="shared" si="38"/>
        <v>0</v>
      </c>
      <c r="Y244" s="247">
        <f>Z243*'[1]Capital Sources&amp;Uses'!$E$22/12</f>
        <v>0</v>
      </c>
      <c r="Z244" s="247">
        <f t="shared" si="39"/>
        <v>0</v>
      </c>
      <c r="AB244" s="248">
        <f t="shared" si="35"/>
        <v>288</v>
      </c>
      <c r="AC244" s="240">
        <f t="shared" si="40"/>
        <v>0</v>
      </c>
      <c r="AD244" s="240">
        <f>AE243*'[1]Capital Sources&amp;Uses'!$F$22/12</f>
        <v>0</v>
      </c>
      <c r="AE244" s="240">
        <f t="shared" si="41"/>
        <v>0</v>
      </c>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row>
    <row r="245" spans="8:60" ht="15.75" thickTop="1" x14ac:dyDescent="0.25"/>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9"/>
  <sheetViews>
    <sheetView topLeftCell="A5" workbookViewId="0">
      <selection activeCell="B5" sqref="B5:F44"/>
    </sheetView>
  </sheetViews>
  <sheetFormatPr defaultColWidth="8.85546875" defaultRowHeight="15" x14ac:dyDescent="0.25"/>
  <cols>
    <col min="1" max="1" width="41" style="17" bestFit="1" customWidth="1"/>
    <col min="2" max="6" width="15.7109375" style="17" bestFit="1" customWidth="1"/>
    <col min="7" max="7" width="11.5703125" style="17" bestFit="1" customWidth="1"/>
    <col min="8" max="16384" width="8.85546875" style="17"/>
  </cols>
  <sheetData>
    <row r="1" spans="1:12" x14ac:dyDescent="0.25">
      <c r="A1" s="22" t="s">
        <v>163</v>
      </c>
    </row>
    <row r="2" spans="1:12" x14ac:dyDescent="0.25">
      <c r="A2" s="22" t="s">
        <v>164</v>
      </c>
    </row>
    <row r="3" spans="1:12" x14ac:dyDescent="0.25">
      <c r="A3" s="23" t="s">
        <v>165</v>
      </c>
    </row>
    <row r="4" spans="1:12" x14ac:dyDescent="0.25">
      <c r="A4" s="24" t="s">
        <v>166</v>
      </c>
      <c r="B4" s="19" t="s">
        <v>10</v>
      </c>
      <c r="C4" s="19" t="s">
        <v>167</v>
      </c>
      <c r="D4" s="19" t="s">
        <v>168</v>
      </c>
      <c r="E4" s="19" t="s">
        <v>169</v>
      </c>
      <c r="F4" s="19" t="s">
        <v>170</v>
      </c>
    </row>
    <row r="5" spans="1:12" x14ac:dyDescent="0.25">
      <c r="A5" s="17" t="s">
        <v>171</v>
      </c>
      <c r="B5" s="257">
        <f>'[1]Cash Flow Statement'!B34</f>
        <v>42258.476389721807</v>
      </c>
      <c r="C5" s="257">
        <f>'[1]Cash Flow Statement'!C34</f>
        <v>48660.701133618364</v>
      </c>
      <c r="D5" s="263">
        <f>'[1]Cash Flow Statement'!D34</f>
        <v>58222.913871736673</v>
      </c>
      <c r="E5" s="263">
        <f>'[1]Cash Flow Statement'!E34</f>
        <v>70849.05944461847</v>
      </c>
      <c r="F5" s="263">
        <f>'[1]Cash Flow Statement'!F34</f>
        <v>86429.017401286357</v>
      </c>
    </row>
    <row r="6" spans="1:12" x14ac:dyDescent="0.25">
      <c r="A6" s="17" t="s">
        <v>172</v>
      </c>
      <c r="B6" s="257">
        <f>'[1]Capital Sources&amp;Uses'!$B$5</f>
        <v>12000</v>
      </c>
      <c r="C6" s="257">
        <f>'[1]Capital Sources&amp;Uses'!B5+'[1]Capital Sources&amp;Uses'!C5</f>
        <v>12000</v>
      </c>
      <c r="D6" s="263">
        <f>'[1]Capital Sources&amp;Uses'!B5+'[1]Capital Sources&amp;Uses'!C5+'[1]Capital Sources&amp;Uses'!D5</f>
        <v>12000</v>
      </c>
      <c r="E6" s="263">
        <f>'[1]Capital Sources&amp;Uses'!B5+'[1]Capital Sources&amp;Uses'!C5+'[1]Capital Sources&amp;Uses'!D5+'[1]Capital Sources&amp;Uses'!E5</f>
        <v>12000</v>
      </c>
      <c r="F6" s="263">
        <f>'[1]Capital Sources&amp;Uses'!B5+'[1]Capital Sources&amp;Uses'!C5+'[1]Capital Sources&amp;Uses'!D5+'[1]Capital Sources&amp;Uses'!E5+'[1]Capital Sources&amp;Uses'!F5</f>
        <v>12000</v>
      </c>
    </row>
    <row r="7" spans="1:12" x14ac:dyDescent="0.25">
      <c r="A7" s="22" t="s">
        <v>173</v>
      </c>
      <c r="B7" s="259">
        <f>SUM(B5:B6)</f>
        <v>54258.476389721807</v>
      </c>
      <c r="C7" s="259">
        <f>SUM(C5:C6)</f>
        <v>60660.701133618364</v>
      </c>
      <c r="D7" s="265">
        <f>SUM(D5:D6)</f>
        <v>70222.913871736673</v>
      </c>
      <c r="E7" s="265">
        <f>SUM(E5:E6)</f>
        <v>82849.05944461847</v>
      </c>
      <c r="F7" s="265">
        <f>SUM(F5:F6)</f>
        <v>98429.017401286357</v>
      </c>
    </row>
    <row r="8" spans="1:12" x14ac:dyDescent="0.25">
      <c r="A8" s="24" t="s">
        <v>174</v>
      </c>
    </row>
    <row r="9" spans="1:12" ht="30" x14ac:dyDescent="0.25">
      <c r="A9" s="56" t="s">
        <v>175</v>
      </c>
      <c r="B9" s="260">
        <f>'[1]Capital Sources&amp;Uses'!B3</f>
        <v>80000</v>
      </c>
      <c r="C9" s="260">
        <f>B9</f>
        <v>80000</v>
      </c>
      <c r="D9" s="266">
        <f>C9</f>
        <v>80000</v>
      </c>
      <c r="E9" s="266">
        <f>D9</f>
        <v>80000</v>
      </c>
      <c r="F9" s="266">
        <f>E9</f>
        <v>80000</v>
      </c>
      <c r="H9" s="25"/>
      <c r="I9" s="25"/>
      <c r="J9" s="25"/>
      <c r="K9" s="25"/>
      <c r="L9" s="25"/>
    </row>
    <row r="10" spans="1:12" x14ac:dyDescent="0.25">
      <c r="A10" s="49" t="s">
        <v>176</v>
      </c>
      <c r="B10" s="260"/>
      <c r="C10" s="260">
        <f>'[1]Capital Sources&amp;Uses'!C3</f>
        <v>0</v>
      </c>
      <c r="D10" s="266">
        <f>C10</f>
        <v>0</v>
      </c>
      <c r="E10" s="266">
        <f>D10</f>
        <v>0</v>
      </c>
      <c r="F10" s="266">
        <f>E10</f>
        <v>0</v>
      </c>
      <c r="H10" s="25"/>
      <c r="I10" s="25"/>
      <c r="J10" s="25"/>
      <c r="K10" s="25"/>
      <c r="L10" s="25"/>
    </row>
    <row r="11" spans="1:12" x14ac:dyDescent="0.25">
      <c r="A11" s="49" t="s">
        <v>177</v>
      </c>
      <c r="B11" s="260"/>
      <c r="C11" s="260"/>
      <c r="D11" s="266">
        <f>'[1]Capital Sources&amp;Uses'!D3</f>
        <v>0</v>
      </c>
      <c r="E11" s="266">
        <f>D11</f>
        <v>0</v>
      </c>
      <c r="F11" s="266">
        <f>E11</f>
        <v>0</v>
      </c>
      <c r="H11" s="25"/>
      <c r="I11" s="25"/>
      <c r="J11" s="25"/>
      <c r="K11" s="25"/>
      <c r="L11" s="25"/>
    </row>
    <row r="12" spans="1:12" x14ac:dyDescent="0.25">
      <c r="A12" s="49" t="s">
        <v>178</v>
      </c>
      <c r="B12" s="260"/>
      <c r="C12" s="260"/>
      <c r="D12" s="266"/>
      <c r="E12" s="266">
        <f>'[1]Capital Sources&amp;Uses'!E3</f>
        <v>0</v>
      </c>
      <c r="F12" s="266">
        <f>E12</f>
        <v>0</v>
      </c>
      <c r="H12" s="25"/>
      <c r="I12" s="25"/>
      <c r="J12" s="25"/>
      <c r="K12" s="25"/>
      <c r="L12" s="25"/>
    </row>
    <row r="13" spans="1:12" x14ac:dyDescent="0.25">
      <c r="A13" s="49" t="s">
        <v>179</v>
      </c>
      <c r="B13" s="260"/>
      <c r="C13" s="260"/>
      <c r="D13" s="266"/>
      <c r="E13" s="266"/>
      <c r="F13" s="266">
        <f>'[1]Capital Sources&amp;Uses'!F3</f>
        <v>0</v>
      </c>
      <c r="H13" s="25"/>
      <c r="I13" s="25"/>
      <c r="J13" s="25"/>
      <c r="K13" s="25"/>
      <c r="L13" s="25"/>
    </row>
    <row r="14" spans="1:12" x14ac:dyDescent="0.25">
      <c r="A14" s="27" t="s">
        <v>180</v>
      </c>
      <c r="B14" s="259">
        <f>'[1]Capital Sources&amp;Uses'!B41</f>
        <v>5333.333333333333</v>
      </c>
      <c r="C14" s="259">
        <f>'[1]Capital Sources&amp;Uses'!C41</f>
        <v>10666.666666666666</v>
      </c>
      <c r="D14" s="265">
        <f>'[1]Capital Sources&amp;Uses'!D41</f>
        <v>16000</v>
      </c>
      <c r="E14" s="265">
        <f>'[1]Capital Sources&amp;Uses'!E41</f>
        <v>21333.333333333332</v>
      </c>
      <c r="F14" s="265">
        <f>'[1]Capital Sources&amp;Uses'!F41</f>
        <v>26666.666666666664</v>
      </c>
    </row>
    <row r="15" spans="1:12" x14ac:dyDescent="0.25">
      <c r="A15" s="22" t="s">
        <v>181</v>
      </c>
      <c r="B15" s="259">
        <f>(SUM(B9:B13))-B14</f>
        <v>74666.666666666672</v>
      </c>
      <c r="C15" s="259">
        <f>(SUM(C9:C13))-C14</f>
        <v>69333.333333333328</v>
      </c>
      <c r="D15" s="265">
        <f>(SUM(D9:D13))-D14</f>
        <v>64000</v>
      </c>
      <c r="E15" s="265">
        <f>(SUM(E9:E13))-E14</f>
        <v>58666.666666666672</v>
      </c>
      <c r="F15" s="265">
        <f>(SUM(F9:F13))-F14</f>
        <v>53333.333333333336</v>
      </c>
    </row>
    <row r="16" spans="1:12" ht="15.75" thickBot="1" x14ac:dyDescent="0.3">
      <c r="A16" s="18" t="s">
        <v>182</v>
      </c>
      <c r="B16" s="261">
        <f>B7+B15</f>
        <v>128925.14305638848</v>
      </c>
      <c r="C16" s="261">
        <f>C7+C15</f>
        <v>129994.03446695169</v>
      </c>
      <c r="D16" s="267">
        <f>D7+D15</f>
        <v>134222.91387173667</v>
      </c>
      <c r="E16" s="267">
        <f>E7+E15</f>
        <v>141515.72611128516</v>
      </c>
      <c r="F16" s="267">
        <f>F7+F15</f>
        <v>151762.35073461969</v>
      </c>
    </row>
    <row r="17" spans="1:12" ht="15.75" thickTop="1" x14ac:dyDescent="0.25"/>
    <row r="19" spans="1:12" x14ac:dyDescent="0.25">
      <c r="A19" s="23" t="s">
        <v>183</v>
      </c>
      <c r="B19" s="17" t="s">
        <v>19</v>
      </c>
    </row>
    <row r="20" spans="1:12" x14ac:dyDescent="0.25">
      <c r="A20" s="24" t="s">
        <v>184</v>
      </c>
    </row>
    <row r="21" spans="1:12" x14ac:dyDescent="0.25">
      <c r="A21" s="17" t="s">
        <v>185</v>
      </c>
      <c r="B21" s="258">
        <f>-'[1]Income Statement'!B33</f>
        <v>424.83412202974841</v>
      </c>
      <c r="C21" s="258">
        <f>-'[1]Income Statement'!C33</f>
        <v>853.28119493853774</v>
      </c>
      <c r="D21" s="264">
        <f>-'[1]Income Statement'!D33</f>
        <v>1278.5102169021955</v>
      </c>
      <c r="E21" s="264">
        <f>-'[1]Income Statement'!E33</f>
        <v>1699.5433998524395</v>
      </c>
      <c r="F21" s="264">
        <f>-'[1]Income Statement'!F33</f>
        <v>2115.3291244151278</v>
      </c>
    </row>
    <row r="22" spans="1:12" x14ac:dyDescent="0.25">
      <c r="A22" s="17" t="s">
        <v>186</v>
      </c>
      <c r="B22" s="258">
        <f>'[1]Cash Flow Statement'!B43</f>
        <v>10899.72</v>
      </c>
      <c r="C22" s="258">
        <f>'[1]Cash Flow Statement'!C43</f>
        <v>10899.72</v>
      </c>
      <c r="D22" s="264">
        <f>'[1]Cash Flow Statement'!D43</f>
        <v>10899.72</v>
      </c>
      <c r="E22" s="264">
        <f>'[1]Cash Flow Statement'!E43</f>
        <v>10899.72</v>
      </c>
      <c r="F22" s="264">
        <f>'[1]Cash Flow Statement'!F43</f>
        <v>10899.72</v>
      </c>
    </row>
    <row r="23" spans="1:12" x14ac:dyDescent="0.25">
      <c r="A23" s="17" t="s">
        <v>187</v>
      </c>
      <c r="B23" s="258">
        <f>'[1]Loan Repayment'!E4</f>
        <v>9123.8385594932479</v>
      </c>
      <c r="C23" s="258">
        <f>'[1]Loan Repayment'!E5</f>
        <v>9832.1458584095744</v>
      </c>
      <c r="D23" s="264">
        <f>'[1]Loan Repayment'!E6+'[1]Loan Repayment'!E14</f>
        <v>10595.440893729443</v>
      </c>
      <c r="E23" s="264">
        <f>'[1]Loan Repayment'!E7+'[1]Loan Repayment'!E15+'[1]Loan Repayment'!E20</f>
        <v>11417.992506335107</v>
      </c>
      <c r="F23" s="264">
        <f>'[1]Loan Repayment'!E8+'[1]Loan Repayment'!E16+'[1]Loan Repayment'!E21+'[1]Loan Repayment'!E25</f>
        <v>12304.400938320556</v>
      </c>
    </row>
    <row r="24" spans="1:12" x14ac:dyDescent="0.25">
      <c r="A24" t="s">
        <v>188</v>
      </c>
      <c r="B24" s="258">
        <f>'[1]Cash Flow Statement'!B39</f>
        <v>9711.9246575342477</v>
      </c>
      <c r="C24" s="258">
        <f>'[1]Cash Flow Statement'!C39</f>
        <v>10223.035372602741</v>
      </c>
      <c r="D24" s="264">
        <f>'[1]Cash Flow Statement'!D39</f>
        <v>10761.054671304862</v>
      </c>
      <c r="E24" s="264">
        <f>'[1]Cash Flow Statement'!E39</f>
        <v>11327.399743146605</v>
      </c>
      <c r="F24" s="264">
        <f>'[1]Cash Flow Statement'!F39</f>
        <v>11923.562443369472</v>
      </c>
    </row>
    <row r="25" spans="1:12" x14ac:dyDescent="0.25">
      <c r="A25" t="s">
        <v>189</v>
      </c>
      <c r="B25" s="257">
        <f>'[1]Income Statement'!B49</f>
        <v>1502.8145813297224</v>
      </c>
      <c r="C25" s="257">
        <f>'[1]Income Statement'!C49</f>
        <v>3018.409669170338</v>
      </c>
      <c r="D25" s="263">
        <f>'[1]Income Statement'!D49</f>
        <v>4522.6211754363385</v>
      </c>
      <c r="E25" s="263">
        <f>'[1]Income Statement'!E49</f>
        <v>6011.9902579814197</v>
      </c>
      <c r="F25" s="263">
        <f>'[1]Income Statement'!F49</f>
        <v>7482.7969026929704</v>
      </c>
      <c r="H25" s="25"/>
      <c r="I25" s="25"/>
      <c r="J25" s="25"/>
      <c r="K25" s="25"/>
      <c r="L25" s="25"/>
    </row>
    <row r="26" spans="1:12" x14ac:dyDescent="0.25">
      <c r="A26" s="22" t="s">
        <v>190</v>
      </c>
      <c r="B26" s="259">
        <f>SUM(B21:B25)</f>
        <v>31663.131920386964</v>
      </c>
      <c r="C26" s="259">
        <f>SUM(C21:C25)</f>
        <v>34826.592095121188</v>
      </c>
      <c r="D26" s="265">
        <f>SUM(D21:D25)</f>
        <v>38057.346957372836</v>
      </c>
      <c r="E26" s="265">
        <f>SUM(E21:E25)</f>
        <v>41356.645907315571</v>
      </c>
      <c r="F26" s="265">
        <f>SUM(F21:F25)</f>
        <v>44725.809408798123</v>
      </c>
    </row>
    <row r="27" spans="1:12" x14ac:dyDescent="0.25">
      <c r="A27" s="24" t="s">
        <v>191</v>
      </c>
    </row>
    <row r="28" spans="1:12" x14ac:dyDescent="0.25">
      <c r="A28" s="17" t="s">
        <v>192</v>
      </c>
      <c r="B28" s="257">
        <f>'[1]Loan Repayment'!F4</f>
        <v>57409.603757323581</v>
      </c>
      <c r="C28" s="257">
        <f>'[1]Loan Repayment'!F5</f>
        <v>47577.457898914006</v>
      </c>
      <c r="D28" s="263">
        <f>'[1]Loan Repayment'!F6</f>
        <v>36982.017005184563</v>
      </c>
      <c r="E28" s="263">
        <f>'[1]Loan Repayment'!F7</f>
        <v>25564.024498849456</v>
      </c>
      <c r="F28" s="265">
        <f>'[1]Loan Repayment'!F8</f>
        <v>13259.6235605289</v>
      </c>
    </row>
    <row r="29" spans="1:12" x14ac:dyDescent="0.25">
      <c r="A29" s="17" t="s">
        <v>193</v>
      </c>
      <c r="B29" s="257"/>
      <c r="C29" s="257"/>
      <c r="D29" s="263"/>
      <c r="E29" s="263"/>
      <c r="F29" s="265"/>
    </row>
    <row r="30" spans="1:12" x14ac:dyDescent="0.25">
      <c r="A30" s="17" t="s">
        <v>194</v>
      </c>
      <c r="B30" s="257"/>
      <c r="C30" s="257"/>
      <c r="D30" s="263">
        <f>'[1]Loan Repayment'!F14</f>
        <v>0</v>
      </c>
      <c r="E30" s="263">
        <f>'[1]Loan Repayment'!F15</f>
        <v>0</v>
      </c>
      <c r="F30" s="265">
        <f>'[1]Loan Repayment'!F16</f>
        <v>0</v>
      </c>
    </row>
    <row r="31" spans="1:12" x14ac:dyDescent="0.25">
      <c r="A31" s="17" t="s">
        <v>195</v>
      </c>
      <c r="B31" s="257"/>
      <c r="C31" s="257"/>
      <c r="D31" s="263"/>
      <c r="E31" s="263">
        <f>'[1]Loan Repayment'!F20</f>
        <v>0</v>
      </c>
      <c r="F31" s="265">
        <f>'[1]Loan Repayment'!F21</f>
        <v>0</v>
      </c>
    </row>
    <row r="32" spans="1:12" x14ac:dyDescent="0.25">
      <c r="A32" s="17" t="s">
        <v>194</v>
      </c>
      <c r="B32" s="257"/>
      <c r="C32" s="257"/>
      <c r="D32" s="263"/>
      <c r="E32" s="263"/>
      <c r="F32" s="265">
        <f>'[1]Loan Repayment'!F25</f>
        <v>0</v>
      </c>
    </row>
    <row r="33" spans="1:6" x14ac:dyDescent="0.25">
      <c r="A33" s="22" t="s">
        <v>191</v>
      </c>
      <c r="B33" s="259">
        <f>SUM(B28:B32)</f>
        <v>57409.603757323581</v>
      </c>
      <c r="C33" s="259">
        <f>SUM(C28:C32)</f>
        <v>47577.457898914006</v>
      </c>
      <c r="D33" s="265">
        <f>SUM(D28:D32)</f>
        <v>36982.017005184563</v>
      </c>
      <c r="E33" s="265">
        <f>SUM(E28:E32)</f>
        <v>25564.024498849456</v>
      </c>
      <c r="F33" s="265">
        <f>SUM(F28:F32)</f>
        <v>13259.6235605289</v>
      </c>
    </row>
    <row r="34" spans="1:6" x14ac:dyDescent="0.25">
      <c r="A34" s="22" t="s">
        <v>196</v>
      </c>
      <c r="B34" s="259">
        <f>B33+B26</f>
        <v>89072.735677710545</v>
      </c>
      <c r="C34" s="259">
        <f>C33+C26</f>
        <v>82404.049994035187</v>
      </c>
      <c r="D34" s="265">
        <f>D33+D26</f>
        <v>75039.3639625574</v>
      </c>
      <c r="E34" s="265">
        <f>E33+E26</f>
        <v>66920.670406165023</v>
      </c>
      <c r="F34" s="265">
        <f>F33+F26</f>
        <v>57985.432969327027</v>
      </c>
    </row>
    <row r="36" spans="1:6" x14ac:dyDescent="0.25">
      <c r="A36" s="23" t="s">
        <v>197</v>
      </c>
    </row>
    <row r="37" spans="1:6" x14ac:dyDescent="0.25">
      <c r="A37" s="17" t="s">
        <v>198</v>
      </c>
      <c r="B37" s="257">
        <f>'[1]Capital Sources&amp;Uses'!B17</f>
        <v>36000</v>
      </c>
      <c r="C37" s="257">
        <f>B37+'[1]Capital Sources&amp;Uses'!C17</f>
        <v>36000</v>
      </c>
      <c r="D37" s="263">
        <f>C37+'[1]Capital Sources&amp;Uses'!D17</f>
        <v>36000</v>
      </c>
      <c r="E37" s="263">
        <f>D37+'[1]Capital Sources&amp;Uses'!E17</f>
        <v>36000</v>
      </c>
      <c r="F37" s="263">
        <f>E37+'[1]Capital Sources&amp;Uses'!F17</f>
        <v>36000</v>
      </c>
    </row>
    <row r="38" spans="1:6" x14ac:dyDescent="0.25">
      <c r="A38" s="17" t="s">
        <v>199</v>
      </c>
      <c r="B38" s="258">
        <f>IF(B31&lt;0,0,'[1]Income Statement'!B42)</f>
        <v>1598.1855066833393</v>
      </c>
      <c r="C38" s="258">
        <f>IF(C31&lt;0,0,'[1]Income Statement'!C42)+B38</f>
        <v>4808.1480971664096</v>
      </c>
      <c r="D38" s="264">
        <f>IF(D31&lt;0,0,'[1]Income Statement'!D42)+C38</f>
        <v>9617.7817702746688</v>
      </c>
      <c r="E38" s="264">
        <f>IF(E31&lt;0,0,'[1]Income Statement'!E42)+D38</f>
        <v>16011.30217924337</v>
      </c>
      <c r="F38" s="264">
        <f>IF(F31&lt;0,0,'[1]Income Statement'!F42)+E38</f>
        <v>23968.968885376471</v>
      </c>
    </row>
    <row r="39" spans="1:6" x14ac:dyDescent="0.25">
      <c r="A39" t="s">
        <v>200</v>
      </c>
      <c r="B39" s="258">
        <f>'[1]Income Statement'!B48</f>
        <v>2254.2218719945836</v>
      </c>
      <c r="C39" s="258">
        <f>B39+'[1]Income Statement'!C48</f>
        <v>6781.8363757500902</v>
      </c>
      <c r="D39" s="264">
        <f>C39+'[1]Income Statement'!D48</f>
        <v>13565.768138904597</v>
      </c>
      <c r="E39" s="264">
        <f>D39+'[1]Income Statement'!E48</f>
        <v>22583.753525876728</v>
      </c>
      <c r="F39" s="264">
        <f>E39+'[1]Income Statement'!F48</f>
        <v>33807.948879916177</v>
      </c>
    </row>
    <row r="40" spans="1:6" x14ac:dyDescent="0.25">
      <c r="A40" s="17" t="s">
        <v>201</v>
      </c>
      <c r="B40" s="258">
        <f>IF('[1]Income Statement'!B31&lt;0,'[1]Income Statement'!B31,0)</f>
        <v>0</v>
      </c>
      <c r="C40" s="258">
        <f>IF('[1]Income Statement'!C31&lt;0,'[1]Income Statement'!C31,0)+B40</f>
        <v>0</v>
      </c>
      <c r="D40" s="264">
        <f>IF('[1]Income Statement'!D31&lt;0,'[1]Income Statement'!D31,0)+C40</f>
        <v>0</v>
      </c>
      <c r="E40" s="264">
        <f>IF('[1]Income Statement'!E31&lt;0,'[1]Income Statement'!E31,0)+D40</f>
        <v>0</v>
      </c>
      <c r="F40" s="264">
        <f>IF('[1]Income Statement'!F31&lt;0,'[1]Income Statement'!F31,0)+E40</f>
        <v>0</v>
      </c>
    </row>
    <row r="41" spans="1:6" x14ac:dyDescent="0.25">
      <c r="A41" s="22" t="s">
        <v>202</v>
      </c>
      <c r="B41" s="259">
        <f>SUM(B37:B40)</f>
        <v>39852.407378677919</v>
      </c>
      <c r="C41" s="259">
        <f>SUM(C37:C40)</f>
        <v>47589.984472916505</v>
      </c>
      <c r="D41" s="265">
        <f>SUM(D37:D40)</f>
        <v>59183.549909179266</v>
      </c>
      <c r="E41" s="265">
        <f>SUM(E37:E40)</f>
        <v>74595.055705120103</v>
      </c>
      <c r="F41" s="265">
        <f>SUM(F37:F40)</f>
        <v>93776.917765292645</v>
      </c>
    </row>
    <row r="43" spans="1:6" ht="15.75" thickBot="1" x14ac:dyDescent="0.3">
      <c r="A43" s="22" t="s">
        <v>203</v>
      </c>
      <c r="B43" s="262">
        <f>B41+B34</f>
        <v>128925.14305638846</v>
      </c>
      <c r="C43" s="262">
        <f>C41+C34</f>
        <v>129994.03446695169</v>
      </c>
      <c r="D43" s="268">
        <f>D41+D34</f>
        <v>134222.91387173667</v>
      </c>
      <c r="E43" s="268">
        <f>E41+E34</f>
        <v>141515.72611128513</v>
      </c>
      <c r="F43" s="268">
        <f>F41+F34</f>
        <v>151762.35073461966</v>
      </c>
    </row>
    <row r="44" spans="1:6" ht="15.75" thickTop="1" x14ac:dyDescent="0.25">
      <c r="A44" s="17" t="s">
        <v>204</v>
      </c>
      <c r="B44" s="21">
        <f>B43-B16</f>
        <v>0</v>
      </c>
      <c r="C44" s="20">
        <f>C43-C16</f>
        <v>0</v>
      </c>
      <c r="D44" s="20">
        <f>D43-D16</f>
        <v>0</v>
      </c>
      <c r="E44" s="20">
        <f>E43-E16</f>
        <v>0</v>
      </c>
      <c r="F44" s="21">
        <f>F43-F16</f>
        <v>0</v>
      </c>
    </row>
    <row r="45" spans="1:6" x14ac:dyDescent="0.25">
      <c r="A45" s="17" t="s">
        <v>19</v>
      </c>
    </row>
    <row r="46" spans="1:6" x14ac:dyDescent="0.25">
      <c r="B46" s="20"/>
      <c r="F46" s="17" t="s">
        <v>19</v>
      </c>
    </row>
    <row r="47" spans="1:6" x14ac:dyDescent="0.25">
      <c r="A47" s="17" t="s">
        <v>205</v>
      </c>
    </row>
    <row r="48" spans="1:6" x14ac:dyDescent="0.25">
      <c r="A48" s="17" t="s">
        <v>206</v>
      </c>
    </row>
    <row r="49" spans="1:1" x14ac:dyDescent="0.25">
      <c r="A49" s="17" t="s">
        <v>207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9"/>
  <sheetViews>
    <sheetView topLeftCell="A34" workbookViewId="0">
      <selection activeCell="B3" sqref="B3:F49"/>
    </sheetView>
  </sheetViews>
  <sheetFormatPr defaultColWidth="8.85546875" defaultRowHeight="15" x14ac:dyDescent="0.25"/>
  <cols>
    <col min="1" max="1" width="33.42578125" style="44" customWidth="1"/>
    <col min="2" max="2" width="14.85546875" style="9" customWidth="1"/>
    <col min="3" max="5" width="14.7109375" style="9" bestFit="1" customWidth="1"/>
    <col min="6" max="6" width="16.28515625" style="9" bestFit="1" customWidth="1"/>
    <col min="7" max="7" width="8.85546875" style="9"/>
    <col min="8" max="8" width="21" style="9" bestFit="1" customWidth="1"/>
    <col min="9" max="9" width="8.85546875" style="9"/>
    <col min="10" max="10" width="12.7109375" style="9" bestFit="1" customWidth="1"/>
    <col min="11" max="11" width="13.85546875" style="9" bestFit="1" customWidth="1"/>
    <col min="12" max="12" width="14.42578125" style="9" bestFit="1" customWidth="1"/>
    <col min="13" max="16384" width="8.85546875" style="9"/>
  </cols>
  <sheetData>
    <row r="1" spans="1:13" x14ac:dyDescent="0.25">
      <c r="B1" s="37" t="s">
        <v>10</v>
      </c>
      <c r="C1" s="37" t="s">
        <v>11</v>
      </c>
      <c r="D1" s="37" t="s">
        <v>12</v>
      </c>
      <c r="E1" s="37" t="s">
        <v>13</v>
      </c>
      <c r="F1" s="37" t="s">
        <v>14</v>
      </c>
      <c r="H1" s="38"/>
      <c r="I1" s="38"/>
      <c r="J1" s="38"/>
      <c r="K1" s="38"/>
      <c r="L1" s="38"/>
      <c r="M1" s="38"/>
    </row>
    <row r="2" spans="1:13" x14ac:dyDescent="0.25">
      <c r="A2" s="45" t="s">
        <v>208</v>
      </c>
    </row>
    <row r="3" spans="1:13" x14ac:dyDescent="0.25">
      <c r="A3" s="44" t="s">
        <v>209</v>
      </c>
      <c r="B3" s="269">
        <f>'[1]Revenue&amp;Expense Assumptions'!B25</f>
        <v>199687.5</v>
      </c>
      <c r="C3" s="269">
        <f>'[1]Revenue&amp;Expense Assumptions'!C25</f>
        <v>205678.125</v>
      </c>
      <c r="D3" s="160">
        <f>'[1]Revenue&amp;Expense Assumptions'!D25</f>
        <v>211848.46875</v>
      </c>
      <c r="E3" s="160">
        <f>'[1]Revenue&amp;Expense Assumptions'!E25</f>
        <v>218203.92281250004</v>
      </c>
      <c r="F3" s="160">
        <f>'[1]Revenue&amp;Expense Assumptions'!F25</f>
        <v>224750.04049687504</v>
      </c>
    </row>
    <row r="4" spans="1:13" x14ac:dyDescent="0.25">
      <c r="A4" s="44" t="s">
        <v>210</v>
      </c>
      <c r="B4" s="270">
        <f>'[1]Revenue&amp;Expense Assumptions'!B26</f>
        <v>447300</v>
      </c>
      <c r="C4" s="270">
        <f>'[1]Revenue&amp;Expense Assumptions'!C26</f>
        <v>461837.25</v>
      </c>
      <c r="D4" s="161">
        <f>'[1]Revenue&amp;Expense Assumptions'!D26</f>
        <v>476846.96062500001</v>
      </c>
      <c r="E4" s="161">
        <f>'[1]Revenue&amp;Expense Assumptions'!E26</f>
        <v>492344.48684531247</v>
      </c>
      <c r="F4" s="161">
        <f>'[1]Revenue&amp;Expense Assumptions'!F26</f>
        <v>508345.68266778515</v>
      </c>
    </row>
    <row r="6" spans="1:13" ht="15.75" thickBot="1" x14ac:dyDescent="0.3">
      <c r="A6" s="46" t="s">
        <v>211</v>
      </c>
      <c r="B6" s="271">
        <f>SUM(B3:B5)</f>
        <v>646987.5</v>
      </c>
      <c r="C6" s="271">
        <f>SUM(C3:C5)</f>
        <v>667515.375</v>
      </c>
      <c r="D6" s="278">
        <f>SUM(D3:D5)</f>
        <v>688695.42937500007</v>
      </c>
      <c r="E6" s="278">
        <f>SUM(E3:E5)</f>
        <v>710548.40965781244</v>
      </c>
      <c r="F6" s="278">
        <f>SUM(F3:F5)</f>
        <v>733095.72316466016</v>
      </c>
      <c r="H6" s="4"/>
    </row>
    <row r="7" spans="1:13" ht="15.75" thickTop="1" x14ac:dyDescent="0.25">
      <c r="A7" s="47"/>
    </row>
    <row r="9" spans="1:13" x14ac:dyDescent="0.25">
      <c r="A9" s="45" t="s">
        <v>65</v>
      </c>
    </row>
    <row r="10" spans="1:13" x14ac:dyDescent="0.25">
      <c r="A10" s="44" t="s">
        <v>209</v>
      </c>
      <c r="B10" s="269">
        <f>'[1]Revenue&amp;Expense Assumptions'!B35*'[1]Revenue&amp;Expense Assumptions'!B11*'[1]Revenue&amp;Expense Assumptions'!B6</f>
        <v>39937.5</v>
      </c>
      <c r="C10" s="269">
        <f>'[1]Revenue&amp;Expense Assumptions'!C35*'[1]Revenue&amp;Expense Assumptions'!C11*'[1]Revenue&amp;Expense Assumptions'!C6</f>
        <v>41958.337500000001</v>
      </c>
      <c r="D10" s="160">
        <f>'[1]Revenue&amp;Expense Assumptions'!D35*'[1]Revenue&amp;Expense Assumptions'!D11*'[1]Revenue&amp;Expense Assumptions'!D6</f>
        <v>44081.429377500004</v>
      </c>
      <c r="E10" s="160">
        <f>'[1]Revenue&amp;Expense Assumptions'!E35*'[1]Revenue&amp;Expense Assumptions'!E11*'[1]Revenue&amp;Expense Assumptions'!E6</f>
        <v>46311.949704001498</v>
      </c>
      <c r="F10" s="160">
        <f>'[1]Revenue&amp;Expense Assumptions'!F35*'[1]Revenue&amp;Expense Assumptions'!F11*'[1]Revenue&amp;Expense Assumptions'!F6</f>
        <v>48655.334359023982</v>
      </c>
      <c r="H10" s="38"/>
      <c r="I10" s="38"/>
      <c r="J10" s="38"/>
      <c r="K10" s="38"/>
      <c r="L10" s="38"/>
    </row>
    <row r="11" spans="1:13" x14ac:dyDescent="0.25">
      <c r="A11" s="44" t="s">
        <v>210</v>
      </c>
      <c r="B11" s="270">
        <f>'[1]Revenue&amp;Expense Assumptions'!B36*'[1]Revenue&amp;Expense Assumptions'!B15*'[1]Revenue&amp;Expense Assumptions'!B6</f>
        <v>191700</v>
      </c>
      <c r="C11" s="270">
        <f>'[1]Revenue&amp;Expense Assumptions'!C36*'[1]Revenue&amp;Expense Assumptions'!C15*'[1]Revenue&amp;Expense Assumptions'!C6</f>
        <v>201888.85500000001</v>
      </c>
      <c r="D11" s="161">
        <f>'[1]Revenue&amp;Expense Assumptions'!D36*'[1]Revenue&amp;Expense Assumptions'!D15*'[1]Revenue&amp;Expense Assumptions'!D6</f>
        <v>212619.24764324995</v>
      </c>
      <c r="E11" s="161">
        <f>'[1]Revenue&amp;Expense Assumptions'!E36*'[1]Revenue&amp;Expense Assumptions'!E15*'[1]Revenue&amp;Expense Assumptions'!E6</f>
        <v>223919.96065548871</v>
      </c>
      <c r="F11" s="161">
        <f>'[1]Revenue&amp;Expense Assumptions'!F36*'[1]Revenue&amp;Expense Assumptions'!F15*'[1]Revenue&amp;Expense Assumptions'!F6</f>
        <v>235821.30656432794</v>
      </c>
      <c r="H11" s="40"/>
    </row>
    <row r="12" spans="1:13" x14ac:dyDescent="0.25">
      <c r="A12" s="44" t="s">
        <v>212</v>
      </c>
      <c r="B12" s="270">
        <f>'[1]Revenue&amp;Expense Assumptions'!B37*('[1]Revenue&amp;Expense Assumptions'!B11+'[1]Revenue&amp;Expense Assumptions'!B15)*'[1]Revenue&amp;Expense Assumptions'!B6</f>
        <v>21566.25</v>
      </c>
      <c r="C12" s="270">
        <f>'[1]Revenue&amp;Expense Assumptions'!C37*('[1]Revenue&amp;Expense Assumptions'!C11+'[1]Revenue&amp;Expense Assumptions'!C15)*'[1]Revenue&amp;Expense Assumptions'!C6</f>
        <v>22681.944</v>
      </c>
      <c r="D12" s="161">
        <f>'[1]Revenue&amp;Expense Assumptions'!D37*('[1]Revenue&amp;Expense Assumptions'!D11+'[1]Revenue&amp;Expense Assumptions'!D15)*'[1]Revenue&amp;Expense Assumptions'!D6</f>
        <v>23855.3911954125</v>
      </c>
      <c r="E12" s="161">
        <f>'[1]Revenue&amp;Expense Assumptions'!E37*('[1]Revenue&amp;Expense Assumptions'!E11+'[1]Revenue&amp;Expense Assumptions'!E15)*'[1]Revenue&amp;Expense Assumptions'!E6</f>
        <v>25089.582943974885</v>
      </c>
      <c r="F12" s="161">
        <f>'[1]Revenue&amp;Expense Assumptions'!F37*('[1]Revenue&amp;Expense Assumptions'!F11+'[1]Revenue&amp;Expense Assumptions'!F15)*'[1]Revenue&amp;Expense Assumptions'!F6</f>
        <v>26387.665635923589</v>
      </c>
      <c r="J12" s="13"/>
      <c r="L12" s="13"/>
    </row>
    <row r="13" spans="1:13" x14ac:dyDescent="0.25">
      <c r="D13" s="167"/>
      <c r="E13" s="167"/>
      <c r="F13" s="167"/>
      <c r="J13" s="13"/>
      <c r="L13" s="13"/>
    </row>
    <row r="14" spans="1:13" ht="15.75" thickBot="1" x14ac:dyDescent="0.3">
      <c r="A14" s="46" t="s">
        <v>73</v>
      </c>
      <c r="B14" s="271">
        <f>SUM(B10:B13)</f>
        <v>253203.75</v>
      </c>
      <c r="C14" s="271">
        <f>SUM(C10:C13)</f>
        <v>266529.13650000002</v>
      </c>
      <c r="D14" s="278">
        <f>SUM(D10:D13)</f>
        <v>280556.06821616244</v>
      </c>
      <c r="E14" s="278">
        <f>SUM(E10:E13)</f>
        <v>295321.49330346507</v>
      </c>
      <c r="F14" s="278">
        <f>SUM(F10:F13)</f>
        <v>310864.30655927549</v>
      </c>
    </row>
    <row r="15" spans="1:13" ht="15.75" thickTop="1" x14ac:dyDescent="0.25"/>
    <row r="16" spans="1:13" x14ac:dyDescent="0.25">
      <c r="A16" s="45" t="s">
        <v>74</v>
      </c>
    </row>
    <row r="17" spans="1:12" x14ac:dyDescent="0.25">
      <c r="A17" s="44" t="s">
        <v>213</v>
      </c>
      <c r="B17" s="269">
        <f>[1]Wages!B44</f>
        <v>206856</v>
      </c>
      <c r="C17" s="269">
        <f>[1]Wages!I44</f>
        <v>206856</v>
      </c>
      <c r="D17" s="160">
        <f>[1]Wages!P44</f>
        <v>206856</v>
      </c>
      <c r="E17" s="160">
        <f>[1]Wages!W44</f>
        <v>206856</v>
      </c>
      <c r="F17" s="160">
        <f>[1]Wages!AD44</f>
        <v>206856</v>
      </c>
    </row>
    <row r="18" spans="1:12" x14ac:dyDescent="0.25">
      <c r="A18" s="44" t="s">
        <v>214</v>
      </c>
      <c r="B18" s="270">
        <f>[1]Wages!B45</f>
        <v>24822.720000000001</v>
      </c>
      <c r="C18" s="270">
        <f>[1]Wages!I45</f>
        <v>24822.720000000001</v>
      </c>
      <c r="D18" s="161">
        <f>[1]Wages!P45</f>
        <v>24822.720000000001</v>
      </c>
      <c r="E18" s="161">
        <f>[1]Wages!W45</f>
        <v>24822.720000000001</v>
      </c>
      <c r="F18" s="161">
        <f>[1]Wages!AD45</f>
        <v>24822.720000000001</v>
      </c>
    </row>
    <row r="19" spans="1:12" x14ac:dyDescent="0.25">
      <c r="A19" s="44" t="s">
        <v>215</v>
      </c>
      <c r="B19" s="270">
        <f>[1]Wages!B46</f>
        <v>51714</v>
      </c>
      <c r="C19" s="270">
        <f>[1]Wages!I46</f>
        <v>51714</v>
      </c>
      <c r="D19" s="161">
        <f>[1]Wages!P46</f>
        <v>51714</v>
      </c>
      <c r="E19" s="161">
        <f>[1]Wages!W46</f>
        <v>51714</v>
      </c>
      <c r="F19" s="161">
        <f>[1]Wages!AD46</f>
        <v>51714</v>
      </c>
    </row>
    <row r="20" spans="1:12" x14ac:dyDescent="0.25">
      <c r="A20" s="44" t="s">
        <v>216</v>
      </c>
      <c r="B20" s="270">
        <f>'[1]Revenue&amp;Expense Assumptions'!B48*'[1]Revenue&amp;Expense Assumptions'!B44</f>
        <v>5400</v>
      </c>
      <c r="C20" s="270">
        <f>'[1]Revenue&amp;Expense Assumptions'!C48*'[1]Revenue&amp;Expense Assumptions'!C44</f>
        <v>5508</v>
      </c>
      <c r="D20" s="161">
        <f>'[1]Revenue&amp;Expense Assumptions'!D48*'[1]Revenue&amp;Expense Assumptions'!D44</f>
        <v>5618.16</v>
      </c>
      <c r="E20" s="161">
        <f>'[1]Revenue&amp;Expense Assumptions'!E48*'[1]Revenue&amp;Expense Assumptions'!E44</f>
        <v>5730.5231999999996</v>
      </c>
      <c r="F20" s="161">
        <f>'[1]Revenue&amp;Expense Assumptions'!F48*'[1]Revenue&amp;Expense Assumptions'!F44</f>
        <v>5845.133664</v>
      </c>
    </row>
    <row r="21" spans="1:12" x14ac:dyDescent="0.25">
      <c r="A21" s="44" t="s">
        <v>217</v>
      </c>
      <c r="B21" s="270">
        <f>'[1]Revenue&amp;Expense Assumptions'!B46*'[1]Revenue&amp;Expense Assumptions'!B44</f>
        <v>54000</v>
      </c>
      <c r="C21" s="270">
        <f>'[1]Revenue&amp;Expense Assumptions'!C46*'[1]Revenue&amp;Expense Assumptions'!C44</f>
        <v>55080</v>
      </c>
      <c r="D21" s="161">
        <f>'[1]Revenue&amp;Expense Assumptions'!D46*'[1]Revenue&amp;Expense Assumptions'!D44</f>
        <v>56181.600000000006</v>
      </c>
      <c r="E21" s="161">
        <f>'[1]Revenue&amp;Expense Assumptions'!E46*'[1]Revenue&amp;Expense Assumptions'!E44</f>
        <v>57305.232000000004</v>
      </c>
      <c r="F21" s="161">
        <f>'[1]Revenue&amp;Expense Assumptions'!F46*'[1]Revenue&amp;Expense Assumptions'!F44</f>
        <v>58451.336640000016</v>
      </c>
    </row>
    <row r="22" spans="1:12" x14ac:dyDescent="0.25">
      <c r="A22" s="44" t="s">
        <v>218</v>
      </c>
      <c r="B22" s="270">
        <f>'[1]Revenue&amp;Expense Assumptions'!B47*'[1]Revenue&amp;Expense Assumptions'!B44</f>
        <v>21600</v>
      </c>
      <c r="C22" s="270">
        <f>'[1]Revenue&amp;Expense Assumptions'!C47*'[1]Revenue&amp;Expense Assumptions'!C44</f>
        <v>22032</v>
      </c>
      <c r="D22" s="161">
        <f>'[1]Revenue&amp;Expense Assumptions'!D47*'[1]Revenue&amp;Expense Assumptions'!D44</f>
        <v>22472.639999999999</v>
      </c>
      <c r="E22" s="161">
        <f>'[1]Revenue&amp;Expense Assumptions'!E47*'[1]Revenue&amp;Expense Assumptions'!E44</f>
        <v>22922.092799999999</v>
      </c>
      <c r="F22" s="161">
        <f>'[1]Revenue&amp;Expense Assumptions'!F47*'[1]Revenue&amp;Expense Assumptions'!F44</f>
        <v>23380.534656</v>
      </c>
    </row>
    <row r="23" spans="1:12" x14ac:dyDescent="0.25">
      <c r="A23" s="44" t="s">
        <v>219</v>
      </c>
      <c r="B23" s="270">
        <f>'[1]Revenue&amp;Expense Assumptions'!B51</f>
        <v>12939.75</v>
      </c>
      <c r="C23" s="270">
        <f>'[1]Revenue&amp;Expense Assumptions'!C51</f>
        <v>13350.307500000001</v>
      </c>
      <c r="D23" s="161">
        <f>'[1]Revenue&amp;Expense Assumptions'!D51</f>
        <v>13773.908587500002</v>
      </c>
      <c r="E23" s="161">
        <f>'[1]Revenue&amp;Expense Assumptions'!E51</f>
        <v>14210.96819315625</v>
      </c>
      <c r="F23" s="161">
        <f>'[1]Revenue&amp;Expense Assumptions'!F51</f>
        <v>14661.914463293204</v>
      </c>
      <c r="H23" s="40"/>
    </row>
    <row r="24" spans="1:12" x14ac:dyDescent="0.25">
      <c r="A24" s="44" t="s">
        <v>220</v>
      </c>
      <c r="B24" s="270">
        <f>'[1]Capital Sources&amp;Uses'!B32</f>
        <v>5333.333333333333</v>
      </c>
      <c r="C24" s="270">
        <f>'[1]Capital Sources&amp;Uses'!B32+'[1]Capital Sources&amp;Uses'!C32</f>
        <v>5333.333333333333</v>
      </c>
      <c r="D24" s="161">
        <f>'[1]Capital Sources&amp;Uses'!B32+'[1]Capital Sources&amp;Uses'!C32+'[1]Capital Sources&amp;Uses'!D32</f>
        <v>5333.333333333333</v>
      </c>
      <c r="E24" s="161">
        <f>'[1]Capital Sources&amp;Uses'!B32+'[1]Capital Sources&amp;Uses'!C32+'[1]Capital Sources&amp;Uses'!D32+'[1]Capital Sources&amp;Uses'!E32</f>
        <v>5333.333333333333</v>
      </c>
      <c r="F24" s="161">
        <f>'[1]Capital Sources&amp;Uses'!B32+'[1]Capital Sources&amp;Uses'!C32+'[1]Capital Sources&amp;Uses'!D32+'[1]Capital Sources&amp;Uses'!E32+'[1]Capital Sources&amp;Uses'!F32</f>
        <v>5333.333333333333</v>
      </c>
    </row>
    <row r="25" spans="1:12" x14ac:dyDescent="0.25">
      <c r="A25" s="44" t="s">
        <v>221</v>
      </c>
      <c r="B25" s="270">
        <f>'[1]Loan Repayment'!$D$3</f>
        <v>5337.8905846293283</v>
      </c>
      <c r="C25" s="270">
        <f>'[1]Loan Repayment'!$D$4</f>
        <v>4680.6097083193272</v>
      </c>
      <c r="D25" s="161">
        <f>'[1]Loan Repayment'!$D$5+'[1]Loan Repayment'!$D$13</f>
        <v>3972.3024094030088</v>
      </c>
      <c r="E25" s="161">
        <f>'[1]Loan Repayment'!$D$6+'[1]Loan Repayment'!$D$14+'[1]Loan Repayment'!$D$19</f>
        <v>3209.0073740831208</v>
      </c>
      <c r="F25" s="161">
        <f>'[1]Loan Repayment'!$D$7+'[1]Loan Repayment'!$D$15+'[1]Loan Repayment'!$D$20+'[1]Loan Repayment'!$D$24</f>
        <v>2386.4557614774471</v>
      </c>
    </row>
    <row r="26" spans="1:12" x14ac:dyDescent="0.25">
      <c r="L26" s="67"/>
    </row>
    <row r="27" spans="1:12" x14ac:dyDescent="0.25">
      <c r="A27" s="48" t="s">
        <v>222</v>
      </c>
      <c r="B27" s="272">
        <f>SUM(B17:B25)</f>
        <v>388003.69391796261</v>
      </c>
      <c r="C27" s="272">
        <f>SUM(C17:C25)</f>
        <v>389376.97054165258</v>
      </c>
      <c r="D27" s="279">
        <f>SUM(D17:D25)</f>
        <v>390744.66433023632</v>
      </c>
      <c r="E27" s="279">
        <f>SUM(E17:E25)</f>
        <v>392103.87690057262</v>
      </c>
      <c r="F27" s="279">
        <f>SUM(F17:F25)</f>
        <v>393451.42851810396</v>
      </c>
    </row>
    <row r="29" spans="1:12" ht="15.75" thickBot="1" x14ac:dyDescent="0.3">
      <c r="A29" s="46" t="s">
        <v>223</v>
      </c>
      <c r="B29" s="271">
        <f>B14+B27</f>
        <v>641207.44391796261</v>
      </c>
      <c r="C29" s="271">
        <f>C14+C27</f>
        <v>655906.10704165255</v>
      </c>
      <c r="D29" s="278">
        <f>D14+D27</f>
        <v>671300.73254639877</v>
      </c>
      <c r="E29" s="278">
        <f>E14+E27</f>
        <v>687425.37020403775</v>
      </c>
      <c r="F29" s="278">
        <f>F14+F27</f>
        <v>704315.7350773795</v>
      </c>
      <c r="H29" s="9" t="s">
        <v>19</v>
      </c>
    </row>
    <row r="30" spans="1:12" ht="15.75" thickTop="1" x14ac:dyDescent="0.25">
      <c r="A30" s="44" t="s">
        <v>19</v>
      </c>
    </row>
    <row r="31" spans="1:12" x14ac:dyDescent="0.25">
      <c r="A31" s="47" t="s">
        <v>224</v>
      </c>
      <c r="B31" s="273">
        <f>B6-B29</f>
        <v>5780.0560820373939</v>
      </c>
      <c r="C31" s="273">
        <f>C6-C29</f>
        <v>11609.267958347453</v>
      </c>
      <c r="D31" s="167">
        <f>D6-D29</f>
        <v>17394.6968286013</v>
      </c>
      <c r="E31" s="167">
        <f>E6-E29</f>
        <v>23123.039453774691</v>
      </c>
      <c r="F31" s="167">
        <f>F6-F29</f>
        <v>28779.988087280653</v>
      </c>
    </row>
    <row r="32" spans="1:12" x14ac:dyDescent="0.25">
      <c r="A32" s="47"/>
      <c r="B32" s="42"/>
      <c r="C32" s="42"/>
      <c r="D32" s="167"/>
      <c r="E32" s="167"/>
      <c r="F32" s="167"/>
    </row>
    <row r="33" spans="1:6" ht="45" x14ac:dyDescent="0.25">
      <c r="A33" s="44" t="s">
        <v>225</v>
      </c>
      <c r="B33" s="270">
        <f>IF(B31&gt;0, (-B39*'[1]Revenue&amp;Expense Assumptions'!B54), 0)</f>
        <v>-424.83412202974841</v>
      </c>
      <c r="C33" s="270">
        <f>IF(C31&gt;0, (-C39*'[1]Revenue&amp;Expense Assumptions'!C54), 0)</f>
        <v>-853.28119493853774</v>
      </c>
      <c r="D33" s="161">
        <f>IF(D31&gt;0, (-D39*'[1]Revenue&amp;Expense Assumptions'!D54), 0)</f>
        <v>-1278.5102169021955</v>
      </c>
      <c r="E33" s="161">
        <f>IF(E31&gt;0, (-E39*'[1]Revenue&amp;Expense Assumptions'!E54), 0)</f>
        <v>-1699.5433998524395</v>
      </c>
      <c r="F33" s="161">
        <f>IF(F31&gt;0, (-F39*'[1]Revenue&amp;Expense Assumptions'!F54), 0)</f>
        <v>-2115.3291244151278</v>
      </c>
    </row>
    <row r="34" spans="1:6" ht="15.75" thickBot="1" x14ac:dyDescent="0.3">
      <c r="A34" s="47" t="s">
        <v>226</v>
      </c>
      <c r="B34" s="271">
        <f>B31+B33</f>
        <v>5355.221960007646</v>
      </c>
      <c r="C34" s="271">
        <f>C31+C33</f>
        <v>10755.986763408915</v>
      </c>
      <c r="D34" s="278">
        <f>D31+D33</f>
        <v>16116.186611699104</v>
      </c>
      <c r="E34" s="278">
        <f>E31+E33</f>
        <v>21423.496053922252</v>
      </c>
      <c r="F34" s="278">
        <f>F31+F33</f>
        <v>26664.658962865527</v>
      </c>
    </row>
    <row r="35" spans="1:6" ht="15.75" thickTop="1" x14ac:dyDescent="0.25">
      <c r="A35" s="47"/>
    </row>
    <row r="36" spans="1:6" x14ac:dyDescent="0.25">
      <c r="A36" s="47"/>
    </row>
    <row r="37" spans="1:6" ht="37.5" x14ac:dyDescent="0.3">
      <c r="A37" s="105" t="s">
        <v>227</v>
      </c>
    </row>
    <row r="38" spans="1:6" x14ac:dyDescent="0.25">
      <c r="A38" s="106" t="s">
        <v>224</v>
      </c>
      <c r="B38" s="274">
        <f>B39+B40</f>
        <v>5780.0560820373939</v>
      </c>
      <c r="C38" s="274">
        <f>C39+C40</f>
        <v>11609.267958347453</v>
      </c>
      <c r="D38" s="276">
        <f>D39+D40</f>
        <v>17394.6968286013</v>
      </c>
      <c r="E38" s="276">
        <f>E39+E40</f>
        <v>23123.039453774691</v>
      </c>
      <c r="F38" s="276">
        <f>F39+F40</f>
        <v>28779.988087280653</v>
      </c>
    </row>
    <row r="39" spans="1:6" x14ac:dyDescent="0.25">
      <c r="A39" s="44" t="s">
        <v>228</v>
      </c>
      <c r="B39" s="273">
        <f>IF(B31&gt;0, B31*'[1]Patronage-Internal Cap Accts'!C2, 0)</f>
        <v>2023.0196287130877</v>
      </c>
      <c r="C39" s="273">
        <f>IF(C31&gt;0, C31*'[1]Patronage-Internal Cap Accts'!D2, 0)</f>
        <v>4063.2437854216082</v>
      </c>
      <c r="D39" s="167">
        <f>IF(D31&gt;0, D31*'[1]Patronage-Internal Cap Accts'!E2, 0)</f>
        <v>6088.1438900104549</v>
      </c>
      <c r="E39" s="167">
        <f>IF(E31&gt;0, E31*'[1]Patronage-Internal Cap Accts'!F2, 0)</f>
        <v>8093.0638088211408</v>
      </c>
      <c r="F39" s="167">
        <f>IF(F31&gt;0, F31*'[1]Patronage-Internal Cap Accts'!G2, 0)</f>
        <v>10072.995830548229</v>
      </c>
    </row>
    <row r="40" spans="1:6" ht="30" x14ac:dyDescent="0.25">
      <c r="A40" s="44" t="s">
        <v>229</v>
      </c>
      <c r="B40" s="273">
        <f>IF(B31&gt;0,B31*'[1]Patronage-Internal Cap Accts'!C3,0)</f>
        <v>3757.036453324306</v>
      </c>
      <c r="C40" s="273">
        <f>SUM(C48:C49)</f>
        <v>7546.0241729258441</v>
      </c>
      <c r="D40" s="167">
        <f>SUM(D48:D49)</f>
        <v>11306.552938590845</v>
      </c>
      <c r="E40" s="167">
        <f>SUM(E48:E49)</f>
        <v>15029.975644953549</v>
      </c>
      <c r="F40" s="167">
        <f>SUM(F48:F49)</f>
        <v>18706.992256732425</v>
      </c>
    </row>
    <row r="42" spans="1:6" s="108" customFormat="1" ht="30" x14ac:dyDescent="0.25">
      <c r="A42" s="107" t="s">
        <v>230</v>
      </c>
      <c r="B42" s="275">
        <f>B43+B44</f>
        <v>1598.1855066833393</v>
      </c>
      <c r="C42" s="275">
        <f>C43+C44</f>
        <v>3209.9625904830705</v>
      </c>
      <c r="D42" s="277">
        <f>D43+D44</f>
        <v>4809.6336731082592</v>
      </c>
      <c r="E42" s="277">
        <f>E43+E44</f>
        <v>6393.5204089687013</v>
      </c>
      <c r="F42" s="277">
        <f>F43+F44</f>
        <v>7957.6667061331009</v>
      </c>
    </row>
    <row r="43" spans="1:6" x14ac:dyDescent="0.25">
      <c r="A43" s="44" t="s">
        <v>228</v>
      </c>
      <c r="B43" s="273">
        <f>B39</f>
        <v>2023.0196287130877</v>
      </c>
      <c r="C43" s="273">
        <f>C39</f>
        <v>4063.2437854216082</v>
      </c>
      <c r="D43" s="167">
        <f>D39</f>
        <v>6088.1438900104549</v>
      </c>
      <c r="E43" s="167">
        <f>E39</f>
        <v>8093.0638088211408</v>
      </c>
      <c r="F43" s="167">
        <f>F39</f>
        <v>10072.995830548229</v>
      </c>
    </row>
    <row r="44" spans="1:6" ht="45" x14ac:dyDescent="0.25">
      <c r="A44" s="44" t="s">
        <v>225</v>
      </c>
      <c r="B44" s="273">
        <f>B33</f>
        <v>-424.83412202974841</v>
      </c>
      <c r="C44" s="273">
        <f t="shared" ref="C44:F44" si="0">C33</f>
        <v>-853.28119493853774</v>
      </c>
      <c r="D44" s="167">
        <f t="shared" si="0"/>
        <v>-1278.5102169021955</v>
      </c>
      <c r="E44" s="167">
        <f t="shared" si="0"/>
        <v>-1699.5433998524395</v>
      </c>
      <c r="F44" s="167">
        <f t="shared" si="0"/>
        <v>-2115.3291244151278</v>
      </c>
    </row>
    <row r="45" spans="1:6" x14ac:dyDescent="0.25">
      <c r="B45" s="39"/>
      <c r="C45" s="39"/>
      <c r="D45" s="39"/>
      <c r="E45" s="39"/>
      <c r="F45" s="39"/>
    </row>
    <row r="47" spans="1:6" ht="30" x14ac:dyDescent="0.25">
      <c r="A47" s="107" t="s">
        <v>229</v>
      </c>
      <c r="B47" s="274">
        <f>B40</f>
        <v>3757.036453324306</v>
      </c>
      <c r="C47" s="274">
        <f t="shared" ref="C47:F47" si="1">C40</f>
        <v>7546.0241729258441</v>
      </c>
      <c r="D47" s="276">
        <f t="shared" si="1"/>
        <v>11306.552938590845</v>
      </c>
      <c r="E47" s="276">
        <f t="shared" si="1"/>
        <v>15029.975644953549</v>
      </c>
      <c r="F47" s="276">
        <f t="shared" si="1"/>
        <v>18706.992256732425</v>
      </c>
    </row>
    <row r="48" spans="1:6" ht="30" x14ac:dyDescent="0.25">
      <c r="A48" s="44" t="s">
        <v>231</v>
      </c>
      <c r="B48" s="273">
        <f>IF(B31&gt;0, B31*'[1]Patronage-Internal Cap Accts'!C3-B49, 0)</f>
        <v>2254.2218719945836</v>
      </c>
      <c r="C48" s="273">
        <f>IF(C31&gt;0, C31*'[1]Patronage-Internal Cap Accts'!D3-C49, 0)</f>
        <v>4527.6145037555061</v>
      </c>
      <c r="D48" s="167">
        <f>IF(D31&gt;0, D31*'[1]Patronage-Internal Cap Accts'!E3-D49, 0)</f>
        <v>6783.9317631545064</v>
      </c>
      <c r="E48" s="167">
        <f>IF(E31&gt;0, E31*'[1]Patronage-Internal Cap Accts'!F3-E49, 0)</f>
        <v>9017.9853869721301</v>
      </c>
      <c r="F48" s="167">
        <f>IF(F31&gt;0, F31*'[1]Patronage-Internal Cap Accts'!G3-F49, 0)</f>
        <v>11224.195354039453</v>
      </c>
    </row>
    <row r="49" spans="1:6" ht="30" x14ac:dyDescent="0.25">
      <c r="A49" s="44" t="s">
        <v>232</v>
      </c>
      <c r="B49" s="269">
        <f>IF(B31&gt;0, B31*'[1]Patronage-Internal Cap Accts'!C3*'[1]Patronage-Internal Cap Accts'!C6, 0)</f>
        <v>1502.8145813297224</v>
      </c>
      <c r="C49" s="269">
        <f>IF(C31&gt;0, C31*'[1]Patronage-Internal Cap Accts'!D3*'[1]Patronage-Internal Cap Accts'!D6, 0)</f>
        <v>3018.409669170338</v>
      </c>
      <c r="D49" s="160">
        <f>IF(D31&gt;0, D31*'[1]Patronage-Internal Cap Accts'!E3*'[1]Patronage-Internal Cap Accts'!E6, 0)</f>
        <v>4522.6211754363385</v>
      </c>
      <c r="E49" s="160">
        <f>IF(E31&gt;0, E31*'[1]Patronage-Internal Cap Accts'!F3*'[1]Patronage-Internal Cap Accts'!F6, 0)</f>
        <v>6011.9902579814197</v>
      </c>
      <c r="F49" s="160">
        <f>IF(F31&gt;0, F31*'[1]Patronage-Internal Cap Accts'!G3*'[1]Patronage-Internal Cap Accts'!G6, 0)</f>
        <v>7482.7969026929704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topLeftCell="A19" workbookViewId="0">
      <selection activeCell="B4" sqref="B4:F44"/>
    </sheetView>
  </sheetViews>
  <sheetFormatPr defaultColWidth="8.85546875" defaultRowHeight="15" x14ac:dyDescent="0.25"/>
  <cols>
    <col min="1" max="1" width="41" style="9" bestFit="1" customWidth="1"/>
    <col min="2" max="2" width="15.85546875" style="9" customWidth="1"/>
    <col min="3" max="5" width="14.5703125" style="9" bestFit="1" customWidth="1"/>
    <col min="6" max="6" width="13.42578125" style="9" bestFit="1" customWidth="1"/>
    <col min="7" max="7" width="11.28515625" style="9" bestFit="1" customWidth="1"/>
    <col min="8" max="16384" width="8.85546875" style="9"/>
  </cols>
  <sheetData>
    <row r="1" spans="1:6" x14ac:dyDescent="0.25">
      <c r="A1" s="38" t="s">
        <v>233</v>
      </c>
      <c r="B1" s="37" t="s">
        <v>10</v>
      </c>
      <c r="C1" s="37" t="s">
        <v>167</v>
      </c>
      <c r="D1" s="37" t="s">
        <v>168</v>
      </c>
      <c r="E1" s="37" t="s">
        <v>169</v>
      </c>
      <c r="F1" s="37" t="s">
        <v>170</v>
      </c>
    </row>
    <row r="3" spans="1:6" x14ac:dyDescent="0.25">
      <c r="A3" s="37" t="s">
        <v>234</v>
      </c>
    </row>
    <row r="4" spans="1:6" x14ac:dyDescent="0.25">
      <c r="A4" s="9" t="s">
        <v>235</v>
      </c>
      <c r="B4" s="160">
        <f>'[1]Income Statement'!B34</f>
        <v>5355.221960007646</v>
      </c>
      <c r="C4" s="160">
        <f>'[1]Income Statement'!C34</f>
        <v>10755.986763408915</v>
      </c>
      <c r="D4" s="160">
        <f>'[1]Income Statement'!D34</f>
        <v>16116.186611699104</v>
      </c>
      <c r="E4" s="160">
        <f>'[1]Income Statement'!E34</f>
        <v>21423.496053922252</v>
      </c>
      <c r="F4" s="160">
        <f>'[1]Income Statement'!F34</f>
        <v>26664.658962865527</v>
      </c>
    </row>
    <row r="5" spans="1:6" x14ac:dyDescent="0.25">
      <c r="B5" s="160"/>
      <c r="C5" s="160"/>
      <c r="D5" s="160"/>
      <c r="E5" s="160"/>
      <c r="F5" s="160"/>
    </row>
    <row r="6" spans="1:6" x14ac:dyDescent="0.25">
      <c r="A6" s="43" t="s">
        <v>236</v>
      </c>
      <c r="B6" s="160"/>
      <c r="C6" s="160"/>
      <c r="D6" s="160"/>
      <c r="E6" s="160"/>
      <c r="F6" s="160"/>
    </row>
    <row r="7" spans="1:6" x14ac:dyDescent="0.25">
      <c r="A7" s="9" t="s">
        <v>237</v>
      </c>
      <c r="B7" s="161">
        <f>-'[1]Capital Sources&amp;Uses'!B5</f>
        <v>-12000</v>
      </c>
      <c r="C7" s="161">
        <f>'[1]Capital Sources&amp;Uses'!C5</f>
        <v>0</v>
      </c>
      <c r="D7" s="161">
        <f>-'[1]Capital Sources&amp;Uses'!D5</f>
        <v>0</v>
      </c>
      <c r="E7" s="161">
        <f>-'[1]Capital Sources&amp;Uses'!E5</f>
        <v>0</v>
      </c>
      <c r="F7" s="161">
        <f>-'[1]Capital Sources&amp;Uses'!F5</f>
        <v>0</v>
      </c>
    </row>
    <row r="8" spans="1:6" x14ac:dyDescent="0.25">
      <c r="A8" s="9" t="s">
        <v>238</v>
      </c>
      <c r="B8" s="161">
        <f>B39</f>
        <v>9711.9246575342477</v>
      </c>
      <c r="C8" s="161">
        <f>C40</f>
        <v>511.11071506849294</v>
      </c>
      <c r="D8" s="161">
        <f>D40</f>
        <v>538.01929870212189</v>
      </c>
      <c r="E8" s="161">
        <f>E40</f>
        <v>566.34507184174254</v>
      </c>
      <c r="F8" s="161">
        <f>F40</f>
        <v>596.16270022286699</v>
      </c>
    </row>
    <row r="9" spans="1:6" x14ac:dyDescent="0.25">
      <c r="A9" s="9" t="s">
        <v>239</v>
      </c>
      <c r="B9" s="161">
        <f>'[1]Balance Sheet'!B22</f>
        <v>10899.72</v>
      </c>
      <c r="C9" s="161">
        <f>'[1]Balance Sheet'!C22-'[1]Balance Sheet'!B22</f>
        <v>0</v>
      </c>
      <c r="D9" s="161">
        <f>'[1]Balance Sheet'!D22-'[1]Balance Sheet'!C22</f>
        <v>0</v>
      </c>
      <c r="E9" s="161">
        <f>'[1]Balance Sheet'!E22-'[1]Balance Sheet'!D22</f>
        <v>0</v>
      </c>
      <c r="F9" s="161">
        <f>'[1]Balance Sheet'!F22-'[1]Balance Sheet'!E22</f>
        <v>0</v>
      </c>
    </row>
    <row r="10" spans="1:6" x14ac:dyDescent="0.25">
      <c r="A10" s="9" t="s">
        <v>220</v>
      </c>
      <c r="B10" s="161">
        <f>'[1]Income Statement'!B24</f>
        <v>5333.333333333333</v>
      </c>
      <c r="C10" s="161">
        <f>'[1]Income Statement'!C24</f>
        <v>5333.333333333333</v>
      </c>
      <c r="D10" s="161">
        <f>'[1]Income Statement'!D24</f>
        <v>5333.333333333333</v>
      </c>
      <c r="E10" s="161">
        <f>'[1]Income Statement'!E24</f>
        <v>5333.333333333333</v>
      </c>
      <c r="F10" s="161">
        <f>'[1]Income Statement'!F24</f>
        <v>5333.333333333333</v>
      </c>
    </row>
    <row r="11" spans="1:6" x14ac:dyDescent="0.25">
      <c r="A11" s="9" t="s">
        <v>240</v>
      </c>
      <c r="B11" s="161">
        <f>'[1]Balance Sheet'!B21</f>
        <v>424.83412202974841</v>
      </c>
      <c r="C11" s="161">
        <f>'[1]Balance Sheet'!C21-'[1]Balance Sheet'!B21</f>
        <v>428.44707290878932</v>
      </c>
      <c r="D11" s="161">
        <f>'[1]Balance Sheet'!D21-'[1]Balance Sheet'!C21</f>
        <v>425.22902196365771</v>
      </c>
      <c r="E11" s="161">
        <f>'[1]Balance Sheet'!E21-'[1]Balance Sheet'!D21</f>
        <v>421.03318295024405</v>
      </c>
      <c r="F11" s="161">
        <f>'[1]Balance Sheet'!F21-'[1]Balance Sheet'!E21</f>
        <v>415.7857245626883</v>
      </c>
    </row>
    <row r="12" spans="1:6" x14ac:dyDescent="0.25">
      <c r="A12" s="38" t="s">
        <v>241</v>
      </c>
      <c r="B12" s="162">
        <f>SUM(B7:B11)</f>
        <v>14369.812112897329</v>
      </c>
      <c r="C12" s="162">
        <f>SUM(C7:C11)</f>
        <v>6272.8911213106148</v>
      </c>
      <c r="D12" s="162">
        <f>SUM(D7:D11)</f>
        <v>6296.5816539991129</v>
      </c>
      <c r="E12" s="162">
        <f>SUM(E7:E11)</f>
        <v>6320.7115881253194</v>
      </c>
      <c r="F12" s="162">
        <f>SUM(F7:F11)</f>
        <v>6345.2817581188883</v>
      </c>
    </row>
    <row r="13" spans="1:6" ht="15.75" thickBot="1" x14ac:dyDescent="0.3">
      <c r="A13" s="37" t="s">
        <v>242</v>
      </c>
      <c r="B13" s="163">
        <f>B4+B12</f>
        <v>19725.034072904975</v>
      </c>
      <c r="C13" s="163">
        <f>C4+C12</f>
        <v>17028.877884719528</v>
      </c>
      <c r="D13" s="163">
        <f>D4+D12</f>
        <v>22412.768265698218</v>
      </c>
      <c r="E13" s="163">
        <f>E4+E12</f>
        <v>27744.207642047571</v>
      </c>
      <c r="F13" s="163">
        <f>F4+F12</f>
        <v>33009.940720984414</v>
      </c>
    </row>
    <row r="14" spans="1:6" ht="15.75" thickTop="1" x14ac:dyDescent="0.25"/>
    <row r="16" spans="1:6" x14ac:dyDescent="0.25">
      <c r="A16" s="37" t="s">
        <v>243</v>
      </c>
    </row>
    <row r="17" spans="1:6" ht="30" x14ac:dyDescent="0.25">
      <c r="A17" s="52" t="s">
        <v>244</v>
      </c>
      <c r="B17" s="164">
        <f>-'[1]Capital Sources&amp;Uses'!B3</f>
        <v>-80000</v>
      </c>
      <c r="C17" s="164"/>
      <c r="D17" s="164"/>
      <c r="E17" s="164"/>
      <c r="F17" s="164"/>
    </row>
    <row r="18" spans="1:6" x14ac:dyDescent="0.25">
      <c r="A18" s="53" t="s">
        <v>245</v>
      </c>
      <c r="B18" s="164"/>
      <c r="C18" s="165">
        <f>-'[1]Capital Sources&amp;Uses'!C3</f>
        <v>0</v>
      </c>
      <c r="D18" s="164"/>
      <c r="E18" s="164"/>
      <c r="F18" s="164"/>
    </row>
    <row r="19" spans="1:6" x14ac:dyDescent="0.25">
      <c r="A19" s="54" t="s">
        <v>246</v>
      </c>
      <c r="B19" s="164"/>
      <c r="C19" s="164"/>
      <c r="D19" s="166">
        <f>-'[1]Capital Sources&amp;Uses'!D3</f>
        <v>0</v>
      </c>
      <c r="E19" s="164"/>
      <c r="F19" s="164"/>
    </row>
    <row r="20" spans="1:6" x14ac:dyDescent="0.25">
      <c r="A20" s="55" t="s">
        <v>247</v>
      </c>
      <c r="B20" s="164"/>
      <c r="C20" s="164"/>
      <c r="D20" s="164"/>
      <c r="E20" s="164">
        <f>-'[1]Capital Sources&amp;Uses'!E3</f>
        <v>0</v>
      </c>
      <c r="F20" s="164"/>
    </row>
    <row r="21" spans="1:6" x14ac:dyDescent="0.25">
      <c r="A21" s="55" t="s">
        <v>248</v>
      </c>
      <c r="B21" s="164"/>
      <c r="C21" s="164"/>
      <c r="D21" s="164"/>
      <c r="E21" s="164"/>
      <c r="F21" s="164">
        <f>'[1]Capital Sources&amp;Uses'!F3</f>
        <v>0</v>
      </c>
    </row>
    <row r="22" spans="1:6" x14ac:dyDescent="0.25">
      <c r="A22" s="37" t="s">
        <v>249</v>
      </c>
      <c r="B22" s="161">
        <f>SUM(B17:B21)</f>
        <v>-80000</v>
      </c>
      <c r="C22" s="161">
        <f>SUM(C17:C21)</f>
        <v>0</v>
      </c>
      <c r="D22" s="161">
        <f>SUM(D17:D21)</f>
        <v>0</v>
      </c>
      <c r="E22" s="161">
        <f>SUM(E17:E21)</f>
        <v>0</v>
      </c>
      <c r="F22" s="161">
        <f>SUM(F17:F21)</f>
        <v>0</v>
      </c>
    </row>
    <row r="23" spans="1:6" x14ac:dyDescent="0.25">
      <c r="A23" s="37"/>
      <c r="B23" s="39"/>
      <c r="C23" s="39"/>
      <c r="D23" s="39"/>
      <c r="E23" s="39"/>
      <c r="F23" s="39"/>
    </row>
    <row r="24" spans="1:6" x14ac:dyDescent="0.25">
      <c r="A24" s="37" t="s">
        <v>243</v>
      </c>
    </row>
    <row r="25" spans="1:6" x14ac:dyDescent="0.25">
      <c r="A25" s="9" t="s">
        <v>250</v>
      </c>
      <c r="B25" s="160">
        <f>'[1]Capital Sources&amp;Uses'!$B$20</f>
        <v>75000</v>
      </c>
      <c r="C25" s="160">
        <f>'[1]Capital Sources&amp;Uses'!C20</f>
        <v>0</v>
      </c>
      <c r="D25" s="160">
        <f>'[1]Capital Sources&amp;Uses'!D20</f>
        <v>0</v>
      </c>
      <c r="E25" s="160">
        <f>'[1]Capital Sources&amp;Uses'!E20</f>
        <v>0</v>
      </c>
      <c r="F25" s="160">
        <f>'[1]Capital Sources&amp;Uses'!F20</f>
        <v>0</v>
      </c>
    </row>
    <row r="26" spans="1:6" x14ac:dyDescent="0.25">
      <c r="A26" s="9" t="s">
        <v>251</v>
      </c>
      <c r="B26" s="167">
        <f>-('[1]Loan Repayment'!E3)</f>
        <v>-8466.5576831831713</v>
      </c>
      <c r="C26" s="167">
        <f>-('[1]Loan Repayment'!E4)</f>
        <v>-9123.8385594932479</v>
      </c>
      <c r="D26" s="167">
        <f>-('[1]Loan Repayment'!E5+'[1]Loan Repayment'!E13)</f>
        <v>-9832.1458584095744</v>
      </c>
      <c r="E26" s="167">
        <f>-('[1]Loan Repayment'!E6+'[1]Loan Repayment'!E14+'[1]Loan Repayment'!E19)</f>
        <v>-10595.440893729443</v>
      </c>
      <c r="F26" s="167">
        <f>-('[1]Loan Repayment'!E7+'[1]Loan Repayment'!E15+'[1]Loan Repayment'!E20+'[1]Loan Repayment'!E24)</f>
        <v>-11417.992506335107</v>
      </c>
    </row>
    <row r="27" spans="1:6" x14ac:dyDescent="0.25">
      <c r="A27" s="9" t="s">
        <v>198</v>
      </c>
      <c r="B27" s="161">
        <f>'[1]Capital Sources&amp;Uses'!B17</f>
        <v>36000</v>
      </c>
      <c r="C27" s="161">
        <f>'[1]Capital Sources&amp;Uses'!C17</f>
        <v>0</v>
      </c>
      <c r="D27" s="161">
        <f>'[1]Capital Sources&amp;Uses'!D17</f>
        <v>0</v>
      </c>
      <c r="E27" s="161">
        <f>'[1]Capital Sources&amp;Uses'!E17</f>
        <v>0</v>
      </c>
      <c r="F27" s="161">
        <f>'[1]Capital Sources&amp;Uses'!F17</f>
        <v>0</v>
      </c>
    </row>
    <row r="28" spans="1:6" ht="30" x14ac:dyDescent="0.25">
      <c r="A28" s="44" t="s">
        <v>232</v>
      </c>
      <c r="B28" s="161">
        <v>0</v>
      </c>
      <c r="C28" s="161">
        <f>-'[1]Income Statement'!B49</f>
        <v>-1502.8145813297224</v>
      </c>
      <c r="D28" s="161">
        <f>-'[1]Income Statement'!C49</f>
        <v>-3018.409669170338</v>
      </c>
      <c r="E28" s="161">
        <f>-'[1]Income Statement'!D49</f>
        <v>-4522.6211754363385</v>
      </c>
      <c r="F28" s="161">
        <f>-'[1]Income Statement'!E49</f>
        <v>-6011.9902579814197</v>
      </c>
    </row>
    <row r="29" spans="1:6" x14ac:dyDescent="0.25">
      <c r="A29" s="37" t="s">
        <v>252</v>
      </c>
      <c r="B29" s="167">
        <f>SUM(B25:B28)</f>
        <v>102533.44231681683</v>
      </c>
      <c r="C29" s="167">
        <f>SUM(C25:C28)</f>
        <v>-10626.653140822971</v>
      </c>
      <c r="D29" s="167">
        <f>SUM(D25:D28)</f>
        <v>-12850.555527579912</v>
      </c>
      <c r="E29" s="167">
        <f>SUM(E25:E28)</f>
        <v>-15118.062069165782</v>
      </c>
      <c r="F29" s="167">
        <f>SUM(F25:F28)</f>
        <v>-17429.982764316526</v>
      </c>
    </row>
    <row r="31" spans="1:6" x14ac:dyDescent="0.25">
      <c r="A31" s="1" t="s">
        <v>253</v>
      </c>
      <c r="B31" s="167">
        <f>B13+B29+B22</f>
        <v>42258.476389721807</v>
      </c>
      <c r="C31" s="167">
        <f>C13+C29+C22</f>
        <v>6402.2247438965569</v>
      </c>
      <c r="D31" s="167">
        <f>D13+D29+D22</f>
        <v>9562.2127381183054</v>
      </c>
      <c r="E31" s="167">
        <f>E13+E29+E22</f>
        <v>12626.145572881789</v>
      </c>
      <c r="F31" s="167">
        <f>F13+F29+F22</f>
        <v>15579.957956667888</v>
      </c>
    </row>
    <row r="33" spans="1:6" x14ac:dyDescent="0.25">
      <c r="A33" s="38" t="s">
        <v>254</v>
      </c>
      <c r="B33" s="167">
        <v>0</v>
      </c>
      <c r="C33" s="160">
        <f>B34</f>
        <v>42258.476389721807</v>
      </c>
      <c r="D33" s="160">
        <f>C34</f>
        <v>48660.701133618364</v>
      </c>
      <c r="E33" s="160">
        <f>D34</f>
        <v>58222.913871736673</v>
      </c>
      <c r="F33" s="160">
        <f>E34</f>
        <v>70849.05944461847</v>
      </c>
    </row>
    <row r="34" spans="1:6" x14ac:dyDescent="0.25">
      <c r="A34" s="38" t="s">
        <v>255</v>
      </c>
      <c r="B34" s="160">
        <f>B31</f>
        <v>42258.476389721807</v>
      </c>
      <c r="C34" s="160">
        <f>C33+C31</f>
        <v>48660.701133618364</v>
      </c>
      <c r="D34" s="160">
        <f>D33+D31</f>
        <v>58222.913871736673</v>
      </c>
      <c r="E34" s="160">
        <f>E33+E31</f>
        <v>70849.05944461847</v>
      </c>
      <c r="F34" s="160">
        <f>F33+F31</f>
        <v>86429.017401286357</v>
      </c>
    </row>
    <row r="37" spans="1:6" x14ac:dyDescent="0.25">
      <c r="A37" s="38" t="s">
        <v>256</v>
      </c>
      <c r="B37" s="5" t="s">
        <v>19</v>
      </c>
      <c r="C37" s="5"/>
      <c r="D37" s="5"/>
      <c r="E37" s="5"/>
    </row>
    <row r="38" spans="1:6" x14ac:dyDescent="0.25">
      <c r="A38" s="9" t="s">
        <v>257</v>
      </c>
    </row>
    <row r="39" spans="1:6" x14ac:dyDescent="0.25">
      <c r="A39" s="68" t="s">
        <v>258</v>
      </c>
      <c r="B39" s="167">
        <f>'[1]Revenue&amp;Expense Assumptions'!B41/365*14</f>
        <v>9711.9246575342477</v>
      </c>
      <c r="C39" s="167">
        <f>'[1]Revenue&amp;Expense Assumptions'!C41/365*14</f>
        <v>10223.035372602741</v>
      </c>
      <c r="D39" s="167">
        <f>'[1]Revenue&amp;Expense Assumptions'!D41/365*14</f>
        <v>10761.054671304862</v>
      </c>
      <c r="E39" s="167">
        <f>'[1]Revenue&amp;Expense Assumptions'!E41/365*14</f>
        <v>11327.399743146605</v>
      </c>
      <c r="F39" s="167">
        <f>'[1]Revenue&amp;Expense Assumptions'!F41/365*14</f>
        <v>11923.562443369472</v>
      </c>
    </row>
    <row r="40" spans="1:6" x14ac:dyDescent="0.25">
      <c r="A40" s="68" t="s">
        <v>259</v>
      </c>
      <c r="C40" s="167">
        <f>C39-B39</f>
        <v>511.11071506849294</v>
      </c>
      <c r="D40" s="167">
        <f>D39-C39</f>
        <v>538.01929870212189</v>
      </c>
      <c r="E40" s="167">
        <f>E39-D39</f>
        <v>566.34507184174254</v>
      </c>
      <c r="F40" s="167">
        <f>F39-E39</f>
        <v>596.16270022286699</v>
      </c>
    </row>
    <row r="41" spans="1:6" x14ac:dyDescent="0.25">
      <c r="A41" s="44"/>
    </row>
    <row r="42" spans="1:6" x14ac:dyDescent="0.25">
      <c r="A42" s="9" t="s">
        <v>260</v>
      </c>
    </row>
    <row r="43" spans="1:6" ht="16.5" customHeight="1" x14ac:dyDescent="0.25">
      <c r="A43" t="s">
        <v>261</v>
      </c>
      <c r="B43" s="167">
        <f>('[1]Income Statement'!B17+'[1]Income Statement'!B19+'[1]Income Statement'!B18)/26</f>
        <v>10899.72</v>
      </c>
      <c r="C43" s="167">
        <f>('[1]Income Statement'!C17+'[1]Income Statement'!C19+'[1]Income Statement'!C18)/26</f>
        <v>10899.72</v>
      </c>
      <c r="D43" s="167">
        <f>('[1]Income Statement'!D17+'[1]Income Statement'!D19+'[1]Income Statement'!D18)/26</f>
        <v>10899.72</v>
      </c>
      <c r="E43" s="167">
        <f>('[1]Income Statement'!E17+'[1]Income Statement'!E19+'[1]Income Statement'!E18)/26</f>
        <v>10899.72</v>
      </c>
      <c r="F43" s="167">
        <f>('[1]Income Statement'!F17+'[1]Income Statement'!F19+'[1]Income Statement'!F18)/26</f>
        <v>10899.72</v>
      </c>
    </row>
    <row r="44" spans="1:6" x14ac:dyDescent="0.25">
      <c r="A44" s="68" t="s">
        <v>259</v>
      </c>
      <c r="C44" s="167">
        <f>C43-B43</f>
        <v>0</v>
      </c>
      <c r="D44" s="167">
        <f>D43-C43</f>
        <v>0</v>
      </c>
      <c r="E44" s="167">
        <f>E43-D43</f>
        <v>0</v>
      </c>
      <c r="F44" s="167">
        <f>F43-E43</f>
        <v>0</v>
      </c>
    </row>
    <row r="48" spans="1:6" x14ac:dyDescent="0.25">
      <c r="A48" s="9"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Instrucciones de uso</vt:lpstr>
      <vt:lpstr>Fuentes y utilización del cap.</vt:lpstr>
      <vt:lpstr>Hipótesis ingresos y gastos</vt:lpstr>
      <vt:lpstr>Salarios</vt:lpstr>
      <vt:lpstr>Ret. cooperativo - Ctas. de cap</vt:lpstr>
      <vt:lpstr>Devolución de préstamo</vt:lpstr>
      <vt:lpstr>Balance general</vt:lpstr>
      <vt:lpstr>Estado de resultados</vt:lpstr>
      <vt:lpstr>Estado de flujo de efectivo</vt:lpstr>
      <vt:lpstr>Medidas de ingresos y costos</vt:lpstr>
      <vt:lpstr>Coeficientes financieros</vt:lpstr>
    </vt:vector>
  </TitlesOfParts>
  <Manager/>
  <Company>University of Wisconsin -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Badger, Bucky</dc:creator>
  <cp:keywords/>
  <dc:description/>
  <cp:lastModifiedBy>Webster, Megan</cp:lastModifiedBy>
  <cp:revision/>
  <cp:lastPrinted>2018-09-17T22:01:13Z</cp:lastPrinted>
  <dcterms:created xsi:type="dcterms:W3CDTF">2014-05-19T20:29:21Z</dcterms:created>
  <dcterms:modified xsi:type="dcterms:W3CDTF">2019-03-13T17:13:48Z</dcterms:modified>
  <cp:category/>
  <cp:contentStatus/>
</cp:coreProperties>
</file>